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'Sheet1'!$A$1:$IV$32016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<sst xmlns="http://schemas.openxmlformats.org/spreadsheetml/2006/main" count="1781" uniqueCount="236">
  <si>
    <t>Shore/Boat</t>
  </si>
  <si>
    <t>Specie</t>
  </si>
  <si>
    <t>lb</t>
  </si>
  <si>
    <t>oz</t>
  </si>
  <si>
    <t>oz</t>
  </si>
  <si>
    <t>Specimen</t>
  </si>
  <si>
    <t>SPEC %</t>
  </si>
  <si>
    <t>Senior</t>
  </si>
  <si>
    <t>Shore</t>
  </si>
  <si>
    <t>Q</t>
  </si>
  <si>
    <t>Junior</t>
  </si>
  <si>
    <t>Infant</t>
  </si>
  <si>
    <r>
      <rPr>
        <sz val="11"/>
        <rFont val="Arial"/>
        <family val="2"/>
      </rPr>
      <t>Anglerfish</t>
    </r>
  </si>
  <si>
    <t>Lady</t>
  </si>
  <si>
    <t>Bass</t>
  </si>
  <si>
    <t>Bream (Black)</t>
  </si>
  <si>
    <t>Bream (Couch's)</t>
  </si>
  <si>
    <r>
      <rPr>
        <sz val="11"/>
        <rFont val="Arial"/>
        <family val="2"/>
      </rPr>
      <t>Bream (Gilthead)</t>
    </r>
  </si>
  <si>
    <t>Bream (Pandora)</t>
  </si>
  <si>
    <t>Bream (Rays)</t>
  </si>
  <si>
    <t>Bream (Red)</t>
  </si>
  <si>
    <r>
      <rPr>
        <sz val="11"/>
        <rFont val="Arial"/>
        <family val="2"/>
      </rPr>
      <t>Brill</t>
    </r>
  </si>
  <si>
    <r>
      <rPr>
        <sz val="11"/>
        <rFont val="Arial"/>
        <family val="2"/>
      </rPr>
      <t>Bull Huss</t>
    </r>
  </si>
  <si>
    <r>
      <rPr>
        <sz val="11"/>
        <rFont val="Arial"/>
        <family val="2"/>
      </rPr>
      <t>Coalfish</t>
    </r>
  </si>
  <si>
    <t>Cod</t>
  </si>
  <si>
    <t>Conger</t>
  </si>
  <si>
    <t>Dab</t>
  </si>
  <si>
    <t>Flounder</t>
  </si>
  <si>
    <t>Garfish</t>
  </si>
  <si>
    <r>
      <rPr>
        <sz val="11"/>
        <rFont val="Arial"/>
        <family val="2"/>
      </rPr>
      <t>Gurnard (Grey)</t>
    </r>
  </si>
  <si>
    <r>
      <rPr>
        <sz val="11"/>
        <rFont val="Arial"/>
        <family val="2"/>
      </rPr>
      <t>Gurnard (Red)</t>
    </r>
  </si>
  <si>
    <r>
      <rPr>
        <sz val="11"/>
        <rFont val="Arial"/>
        <family val="2"/>
      </rPr>
      <t>Gurnard (Tub)</t>
    </r>
  </si>
  <si>
    <t xml:space="preserve">Haddock </t>
  </si>
  <si>
    <t>Hake</t>
  </si>
  <si>
    <t>Herring</t>
  </si>
  <si>
    <t>John Dory</t>
  </si>
  <si>
    <t>L.S.D</t>
  </si>
  <si>
    <t>Ling</t>
  </si>
  <si>
    <r>
      <rPr>
        <sz val="11"/>
        <rFont val="Arial"/>
        <family val="2"/>
      </rPr>
      <t>Lumpsucker</t>
    </r>
  </si>
  <si>
    <t>Mackerel</t>
  </si>
  <si>
    <t>Mackerel (Spanish)</t>
  </si>
  <si>
    <r>
      <rPr>
        <sz val="11"/>
        <rFont val="Arial"/>
        <family val="2"/>
      </rPr>
      <t xml:space="preserve">Megrim </t>
    </r>
  </si>
  <si>
    <r>
      <rPr>
        <sz val="11"/>
        <rFont val="Arial"/>
        <family val="2"/>
      </rPr>
      <t>Monkfish</t>
    </r>
  </si>
  <si>
    <t>Mullet (G. Grey)</t>
  </si>
  <si>
    <t>Mullet (Striped Red)</t>
  </si>
  <si>
    <t>Mullet (Thick  Lip)</t>
  </si>
  <si>
    <t>Mullet (Thin Lip)</t>
  </si>
  <si>
    <t>Plaice</t>
  </si>
  <si>
    <t>Pollack</t>
  </si>
  <si>
    <t>Pouting</t>
  </si>
  <si>
    <r>
      <rPr>
        <sz val="11"/>
        <rFont val="Arial"/>
        <family val="2"/>
      </rPr>
      <t>Ray (Blonde)</t>
    </r>
  </si>
  <si>
    <t>Ray (Cuckoo)</t>
  </si>
  <si>
    <t>Ray (Electric)</t>
  </si>
  <si>
    <t>Ray (Small Eyed)</t>
  </si>
  <si>
    <t>Ray (Spotted)</t>
  </si>
  <si>
    <t>Ray (Sting)</t>
  </si>
  <si>
    <r>
      <rPr>
        <sz val="11"/>
        <rFont val="Arial"/>
        <family val="2"/>
      </rPr>
      <t>Ray (Thornback)</t>
    </r>
  </si>
  <si>
    <r>
      <rPr>
        <sz val="11"/>
        <rFont val="Arial"/>
        <family val="2"/>
      </rPr>
      <t>Rockling (3 Beard)</t>
    </r>
  </si>
  <si>
    <r>
      <rPr>
        <sz val="11"/>
        <rFont val="Arial"/>
        <family val="2"/>
      </rPr>
      <t>Rockling (Shore)</t>
    </r>
  </si>
  <si>
    <t>Scad</t>
  </si>
  <si>
    <t>Shark (Blue)</t>
  </si>
  <si>
    <t xml:space="preserve">Smooth Hound </t>
  </si>
  <si>
    <t>Smooth Hound (St)</t>
  </si>
  <si>
    <t>Sole (Dover)</t>
  </si>
  <si>
    <r>
      <rPr>
        <sz val="11"/>
        <rFont val="Arial"/>
        <family val="2"/>
      </rPr>
      <t>Spurdog</t>
    </r>
  </si>
  <si>
    <r>
      <rPr>
        <sz val="11"/>
        <rFont val="Arial"/>
        <family val="2"/>
      </rPr>
      <t>Tope</t>
    </r>
  </si>
  <si>
    <r>
      <rPr>
        <sz val="11"/>
        <rFont val="Arial"/>
        <family val="2"/>
      </rPr>
      <t>Triggerfish</t>
    </r>
  </si>
  <si>
    <t>Tuna (Big Eyed)</t>
  </si>
  <si>
    <t xml:space="preserve">Turbot </t>
  </si>
  <si>
    <t>Weaver (Greater)</t>
  </si>
  <si>
    <t>Whiting</t>
  </si>
  <si>
    <r>
      <rPr>
        <sz val="11"/>
        <rFont val="Arial"/>
        <family val="2"/>
      </rPr>
      <t>Wrasse (Ballan)</t>
    </r>
  </si>
  <si>
    <t>Wrasse (Cuckoo)</t>
  </si>
  <si>
    <t>Boat</t>
  </si>
  <si>
    <t>Almaco Jack</t>
  </si>
  <si>
    <t>Comber</t>
  </si>
  <si>
    <r>
      <rPr>
        <sz val="11"/>
        <rFont val="Arial"/>
        <family val="2"/>
      </rPr>
      <t>Forkbeard (Gtr)</t>
    </r>
  </si>
  <si>
    <t>Gurnard (Streaked)</t>
  </si>
  <si>
    <t>Mullet (Thin  Lip)</t>
  </si>
  <si>
    <t>-</t>
  </si>
  <si>
    <r>
      <rPr>
        <sz val="11"/>
        <rFont val="Arial"/>
        <family val="2"/>
      </rPr>
      <t>Shark (Porbeagle)</t>
    </r>
  </si>
  <si>
    <r>
      <rPr>
        <sz val="11"/>
        <rFont val="Arial"/>
        <family val="2"/>
      </rPr>
      <t>Wreckfish</t>
    </r>
  </si>
  <si>
    <t xml:space="preserve">OneD % </t>
  </si>
  <si>
    <t>Species</t>
  </si>
  <si>
    <t>100% Specimen Weights</t>
  </si>
  <si>
    <t>Senior Qualifying Weights</t>
  </si>
  <si>
    <t>Minimum Sizes</t>
  </si>
  <si>
    <t>One-Day Weights</t>
  </si>
  <si>
    <t>Imperial</t>
  </si>
  <si>
    <t>Metric</t>
  </si>
  <si>
    <t xml:space="preserve">Amberjack (Guinean) </t>
  </si>
  <si>
    <t>2.0.0</t>
  </si>
  <si>
    <t>1.0.0</t>
  </si>
  <si>
    <t>1.8.0</t>
  </si>
  <si>
    <t>Anglerfish</t>
  </si>
  <si>
    <t>30.0.0</t>
  </si>
  <si>
    <t>10.0.0</t>
  </si>
  <si>
    <t>15.0.0</t>
  </si>
  <si>
    <t>9.0.0</t>
  </si>
  <si>
    <t>4.8.0</t>
  </si>
  <si>
    <t>2.8.0</t>
  </si>
  <si>
    <t>5.8.0</t>
  </si>
  <si>
    <t>2.4.0</t>
  </si>
  <si>
    <t>0.12.0</t>
  </si>
  <si>
    <t>Bream (Couch’s)</t>
  </si>
  <si>
    <t>1.6.0</t>
  </si>
  <si>
    <t>Bream (Gilthead)</t>
  </si>
  <si>
    <t>5.12.0</t>
  </si>
  <si>
    <t>2.14.0</t>
  </si>
  <si>
    <t>3.12.0</t>
  </si>
  <si>
    <t>0.14.0</t>
  </si>
  <si>
    <t>Bream (White)</t>
  </si>
  <si>
    <t>1.4.0</t>
  </si>
  <si>
    <t>Brill</t>
  </si>
  <si>
    <t>Bull Huss</t>
  </si>
  <si>
    <t>14.0.0</t>
  </si>
  <si>
    <t>8.0.0</t>
  </si>
  <si>
    <t>11.0.0</t>
  </si>
  <si>
    <t>Coalfish</t>
  </si>
  <si>
    <t>1.2.0</t>
  </si>
  <si>
    <t>1.10.0</t>
  </si>
  <si>
    <t>4.12.0</t>
  </si>
  <si>
    <t>2.6.0</t>
  </si>
  <si>
    <t>3.4.0</t>
  </si>
  <si>
    <t xml:space="preserve">Conger </t>
  </si>
  <si>
    <t>19.0.0</t>
  </si>
  <si>
    <t>0.8.0</t>
  </si>
  <si>
    <t>Dogfish (Lesser Spotted)</t>
  </si>
  <si>
    <t>2.10.0</t>
  </si>
  <si>
    <t>3.0.0</t>
  </si>
  <si>
    <t>1.12.0</t>
  </si>
  <si>
    <t>Gurnard (Grey)</t>
  </si>
  <si>
    <t>Gurnard (Red)</t>
  </si>
  <si>
    <t>0.11.0</t>
  </si>
  <si>
    <t>0.13.0</t>
  </si>
  <si>
    <t>Gurnard (Tub)</t>
  </si>
  <si>
    <t>Haddock</t>
  </si>
  <si>
    <t>0.10.0</t>
  </si>
  <si>
    <t>6.4.0</t>
  </si>
  <si>
    <t>3.2.0</t>
  </si>
  <si>
    <t>4.0.0</t>
  </si>
  <si>
    <t>Lumpsucker</t>
  </si>
  <si>
    <t>5.0.0</t>
  </si>
  <si>
    <t>1.14.0</t>
  </si>
  <si>
    <t>Megrim</t>
  </si>
  <si>
    <t>Monkfish</t>
  </si>
  <si>
    <t>20.0.0</t>
  </si>
  <si>
    <t>Mullet (Golden Grey)</t>
  </si>
  <si>
    <t>1.3.0</t>
  </si>
  <si>
    <t>Mullet (Thick Lipped)</t>
  </si>
  <si>
    <t>6.0.0</t>
  </si>
  <si>
    <t>Mullet (Thin Lipped)</t>
  </si>
  <si>
    <t>2.2.0</t>
  </si>
  <si>
    <t>1.1.0</t>
  </si>
  <si>
    <t>Ray (Blonde)</t>
  </si>
  <si>
    <t>16.0.0</t>
  </si>
  <si>
    <t>12.0.0</t>
  </si>
  <si>
    <t>11.8.0</t>
  </si>
  <si>
    <t>8.8.0</t>
  </si>
  <si>
    <t>Ray (Thornback)</t>
  </si>
  <si>
    <t>10.8.0</t>
  </si>
  <si>
    <t>Rockling (3 Bearded)</t>
  </si>
  <si>
    <t>Rockling (Shore)</t>
  </si>
  <si>
    <t>0.15.0</t>
  </si>
  <si>
    <t>25.0.0</t>
  </si>
  <si>
    <t>18.0.0</t>
  </si>
  <si>
    <t>9.8.0</t>
  </si>
  <si>
    <t>7.8.0</t>
  </si>
  <si>
    <t>Smooth Hound (Starry)</t>
  </si>
  <si>
    <t>Spurdog</t>
  </si>
  <si>
    <t>6.8.0</t>
  </si>
  <si>
    <t>Striped Red Mullet</t>
  </si>
  <si>
    <t>Tope</t>
  </si>
  <si>
    <t>Trigger-Fish</t>
  </si>
  <si>
    <t>Tunny (Big Eyed)</t>
  </si>
  <si>
    <t>60.0.0</t>
  </si>
  <si>
    <t>40.0.0</t>
  </si>
  <si>
    <t>Turbot</t>
  </si>
  <si>
    <t>Wrasse (Ballan)</t>
  </si>
  <si>
    <t>3.8.0</t>
  </si>
  <si>
    <t>7.0.0</t>
  </si>
  <si>
    <t>4.4.0</t>
  </si>
  <si>
    <t>14.8.0</t>
  </si>
  <si>
    <t>12.8.0</t>
  </si>
  <si>
    <t>45.0.0</t>
  </si>
  <si>
    <t>Forkbeard (Greater)</t>
  </si>
  <si>
    <t>2.12.0</t>
  </si>
  <si>
    <t>0.9.0</t>
  </si>
  <si>
    <t>Gurnard (Tub</t>
  </si>
  <si>
    <t>5.4.0</t>
  </si>
  <si>
    <t>26.0.0</t>
  </si>
  <si>
    <t>21.0.0</t>
  </si>
  <si>
    <t>1.7.0</t>
  </si>
  <si>
    <t>17.0.0</t>
  </si>
  <si>
    <t>13.0.0</t>
  </si>
  <si>
    <t>100.0.0</t>
  </si>
  <si>
    <t>50.0.0</t>
  </si>
  <si>
    <t>80.0.0</t>
  </si>
  <si>
    <t>Shark (Porbeagle)</t>
  </si>
  <si>
    <t>250.0.0</t>
  </si>
  <si>
    <t>200.0.0</t>
  </si>
  <si>
    <t>Smooth Hound</t>
  </si>
  <si>
    <t>27.0.0</t>
  </si>
  <si>
    <t>Wreckfish</t>
  </si>
  <si>
    <r>
      <rPr>
        <sz val="11"/>
        <rFont val="Arial"/>
        <family val="2"/>
      </rPr>
      <t>Sen/Jnr/Inf/Ldy</t>
    </r>
  </si>
  <si>
    <r>
      <rPr>
        <sz val="11"/>
        <rFont val="Arial"/>
        <family val="1"/>
      </rPr>
      <t>dr</t>
    </r>
  </si>
  <si>
    <r>
      <rPr>
        <sz val="11"/>
        <rFont val="Arial"/>
        <family val="2"/>
      </rPr>
      <t>Qual</t>
    </r>
  </si>
  <si>
    <r>
      <rPr>
        <sz val="11"/>
        <rFont val="Arial"/>
        <family val="2"/>
      </rPr>
      <t>CFSA Qual</t>
    </r>
  </si>
  <si>
    <t>Mackerel Chub)</t>
  </si>
  <si>
    <t>Recorder Alan Rule</t>
  </si>
  <si>
    <t>Recorder Alan Rule (Witnessed M Williams)</t>
  </si>
  <si>
    <t>Recorder Jason Hawke</t>
  </si>
  <si>
    <t>Recorder Graham Johns</t>
  </si>
  <si>
    <t>Recorder J Hawke (Witnessed M Williams)</t>
  </si>
  <si>
    <t>Recorder Alan Rule (Video)</t>
  </si>
  <si>
    <t xml:space="preserve">Recorder Alan Rule </t>
  </si>
  <si>
    <t>Recorder J Hawke (Witnessed Nicky Pryor)</t>
  </si>
  <si>
    <t>Recorder Jason Rule</t>
  </si>
  <si>
    <t>Recorder Jason Rule (Witnessed Antony Dale)</t>
  </si>
  <si>
    <t>Mounts Bay</t>
  </si>
  <si>
    <t>Camborne AA</t>
  </si>
  <si>
    <t>7.7.24.</t>
  </si>
  <si>
    <t>Chris Briant</t>
  </si>
  <si>
    <t>Peter Kessell</t>
  </si>
  <si>
    <t>Ed Polley</t>
  </si>
  <si>
    <t>Anthony Blewett</t>
  </si>
  <si>
    <t>Lewis Kuate</t>
  </si>
  <si>
    <t>Antony Dale</t>
  </si>
  <si>
    <t>Jimmy Young</t>
  </si>
  <si>
    <t>Martin Williams</t>
  </si>
  <si>
    <t>Andy Williams</t>
  </si>
  <si>
    <t>Gareth Marshall</t>
  </si>
  <si>
    <t>Josh Symons</t>
  </si>
  <si>
    <t>Willie Thomas</t>
  </si>
  <si>
    <t>10 Fish</t>
  </si>
  <si>
    <t>11 Fish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</si>
</sst>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.m\.yy;@"/>
    <numFmt numFmtId="165" formatCode="0.000"/>
    <numFmt numFmtId="166" formatCode="dd/mm/yy;@"/>
  </numFmts>
  <fonts count="34"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u val="single"/>
      <sz val="11"/>
      <color theme="11"/>
      <name val="Arial"/>
      <family val="2"/>
    </font>
    <font>
      <u val="single"/>
      <sz val="11"/>
      <color theme="10"/>
      <name val="Arial"/>
      <family val="2"/>
    </font>
    <font>
      <sz val="11"/>
      <color rgb="FF0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/>
      <bottom/>
    </border>
    <border>
      <left>
        <color indexed="63"/>
      </left>
      <right style="thin">
        <color indexed="8"/>
      </right>
      <top/>
      <bottom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Alignment="0" applyProtection="0"/>
    <xf numFmtId="0" fontId="1" fillId="2" borderId="0" applyNumberFormat="0" applyAlignment="0" applyProtection="0"/>
    <xf numFmtId="0" fontId="1" fillId="3" borderId="0" applyNumberFormat="0" applyAlignment="0" applyProtection="0"/>
    <xf numFmtId="0" fontId="1" fillId="3" borderId="0" applyNumberFormat="0" applyAlignment="0" applyProtection="0"/>
    <xf numFmtId="0" fontId="1" fillId="4" borderId="0" applyNumberFormat="0" applyAlignment="0" applyProtection="0"/>
    <xf numFmtId="0" fontId="1" fillId="4" borderId="0" applyNumberFormat="0" applyAlignment="0" applyProtection="0"/>
    <xf numFmtId="0" fontId="1" fillId="5" borderId="0" applyNumberFormat="0" applyAlignment="0" applyProtection="0"/>
    <xf numFmtId="0" fontId="1" fillId="5" borderId="0" applyNumberFormat="0" applyAlignment="0" applyProtection="0"/>
    <xf numFmtId="0" fontId="1" fillId="6" borderId="0" applyNumberFormat="0" applyAlignment="0" applyProtection="0"/>
    <xf numFmtId="0" fontId="1" fillId="6" borderId="0" applyNumberFormat="0" applyAlignment="0" applyProtection="0"/>
    <xf numFmtId="0" fontId="1" fillId="7" borderId="0" applyNumberFormat="0" applyAlignment="0" applyProtection="0"/>
    <xf numFmtId="0" fontId="1" fillId="7" borderId="0" applyNumberFormat="0" applyAlignment="0" applyProtection="0"/>
    <xf numFmtId="0" fontId="1" fillId="8" borderId="0" applyNumberFormat="0" applyAlignment="0" applyProtection="0"/>
    <xf numFmtId="0" fontId="1" fillId="8" borderId="0" applyNumberFormat="0" applyAlignment="0" applyProtection="0"/>
    <xf numFmtId="0" fontId="1" fillId="9" borderId="0" applyNumberFormat="0" applyAlignment="0" applyProtection="0"/>
    <xf numFmtId="0" fontId="1" fillId="9" borderId="0" applyNumberFormat="0" applyAlignment="0" applyProtection="0"/>
    <xf numFmtId="0" fontId="1" fillId="10" borderId="0" applyNumberFormat="0" applyAlignment="0" applyProtection="0"/>
    <xf numFmtId="0" fontId="1" fillId="10" borderId="0" applyNumberFormat="0" applyAlignment="0" applyProtection="0"/>
    <xf numFmtId="0" fontId="1" fillId="5" borderId="0" applyNumberFormat="0" applyAlignment="0" applyProtection="0"/>
    <xf numFmtId="0" fontId="1" fillId="5" borderId="0" applyNumberFormat="0" applyAlignment="0" applyProtection="0"/>
    <xf numFmtId="0" fontId="1" fillId="8" borderId="0" applyNumberFormat="0" applyAlignment="0" applyProtection="0"/>
    <xf numFmtId="0" fontId="1" fillId="8" borderId="0" applyNumberFormat="0" applyAlignment="0" applyProtection="0"/>
    <xf numFmtId="0" fontId="1" fillId="11" borderId="0" applyNumberFormat="0" applyAlignment="0" applyProtection="0"/>
    <xf numFmtId="0" fontId="1" fillId="11" borderId="0" applyNumberFormat="0" applyAlignment="0" applyProtection="0"/>
    <xf numFmtId="0" fontId="2" fillId="12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15" borderId="0" applyNumberFormat="0" applyAlignment="0" applyProtection="0"/>
    <xf numFmtId="0" fontId="2" fillId="16" borderId="0" applyNumberFormat="0" applyAlignment="0" applyProtection="0"/>
    <xf numFmtId="0" fontId="2" fillId="17" borderId="0" applyNumberFormat="0" applyAlignment="0" applyProtection="0"/>
    <xf numFmtId="0" fontId="2" fillId="18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19" borderId="0" applyNumberFormat="0" applyAlignment="0" applyProtection="0"/>
    <xf numFmtId="0" fontId="3" fillId="3" borderId="0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Alignment="0" applyProtection="0"/>
    <xf numFmtId="0" fontId="31" fillId="0" borderId="0" applyNumberFormat="0" applyFill="0" applyBorder="0" applyAlignment="0" applyProtection="0"/>
    <xf numFmtId="0" fontId="7" fillId="4" borderId="0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Alignment="0" applyProtection="0"/>
    <xf numFmtId="0" fontId="3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165" fontId="19" fillId="0" borderId="0" xfId="0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49" fontId="19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165" fontId="19" fillId="24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6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165" fontId="22" fillId="0" borderId="10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65" fontId="22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165" fontId="22" fillId="0" borderId="13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23" fillId="0" borderId="11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1" fillId="26" borderId="0" xfId="0" applyFont="1" applyFill="1" applyAlignment="1">
      <alignment horizontal="center"/>
    </xf>
    <xf numFmtId="0" fontId="0" fillId="0" borderId="14" xfId="0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6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25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7" borderId="0" xfId="0" applyFont="1" applyFill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0" fontId="21" fillId="26" borderId="0" xfId="0" applyFont="1" applyFill="1" applyAlignment="1">
      <alignment horizontal="center"/>
    </xf>
    <xf numFmtId="165" fontId="0" fillId="27" borderId="14" xfId="0" applyNumberFormat="1" applyFont="1" applyFill="1" applyBorder="1" applyAlignment="1">
      <alignment horizontal="center"/>
    </xf>
    <xf numFmtId="0" fontId="0" fillId="27" borderId="14" xfId="0" applyFont="1" applyFill="1" applyBorder="1" applyAlignment="1">
      <alignment horizontal="center"/>
    </xf>
    <xf numFmtId="0" fontId="0" fillId="27" borderId="14" xfId="0" applyFont="1" applyFill="1" applyBorder="1" applyAlignment="1">
      <alignment horizontal="center"/>
    </xf>
    <xf numFmtId="0" fontId="22" fillId="27" borderId="0" xfId="0" applyFont="1" applyFill="1" applyAlignment="1">
      <alignment horizontal="center"/>
    </xf>
    <xf numFmtId="0" fontId="22" fillId="27" borderId="10" xfId="0" applyFont="1" applyFill="1" applyBorder="1" applyAlignment="1">
      <alignment horizontal="center"/>
    </xf>
    <xf numFmtId="0" fontId="0" fillId="27" borderId="0" xfId="0" applyFont="1" applyFill="1" applyAlignment="1">
      <alignment horizontal="center"/>
    </xf>
    <xf numFmtId="0" fontId="0" fillId="25" borderId="14" xfId="0" applyFont="1" applyFill="1" applyBorder="1" applyAlignment="1">
      <alignment horizontal="center"/>
    </xf>
    <xf numFmtId="0" fontId="0" fillId="25" borderId="0" xfId="0" applyFont="1" applyFill="1" applyAlignment="1">
      <alignment horizontal="center"/>
    </xf>
    <xf numFmtId="0" fontId="21" fillId="0" borderId="14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7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27" borderId="17" xfId="0" applyFont="1" applyFill="1" applyBorder="1" applyAlignment="1">
      <alignment horizontal="center"/>
    </xf>
    <xf numFmtId="0" fontId="22" fillId="25" borderId="17" xfId="0" applyFont="1" applyFill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165" fontId="22" fillId="27" borderId="17" xfId="0" applyNumberFormat="1" applyFont="1" applyFill="1" applyBorder="1" applyAlignment="1">
      <alignment horizontal="center"/>
    </xf>
    <xf numFmtId="0" fontId="23" fillId="26" borderId="0" xfId="0" applyFont="1" applyFill="1" applyAlignment="1">
      <alignment horizontal="center"/>
    </xf>
  </cellXfs>
  <cellStyles count="6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5" xfId="72"/>
    <cellStyle name="Normal 6" xfId="73"/>
    <cellStyle name="Normal 7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28"/>
  <sheetViews>
    <sheetView tabSelected="1" zoomScale="94" zoomScaleNormal="94" zoomScalePageLayoutView="0" workbookViewId="0" topLeftCell="A16">
      <selection activeCell="R23" sqref="R23"/>
    </sheetView>
  </sheetViews>
  <sheetFormatPr defaultColWidth="9.00390625" defaultRowHeight="14.25"/>
  <cols>
    <col min="1" max="1" width="8.625" style="27" customWidth="1"/>
    <col min="2" max="2" width="19.125" style="26" customWidth="1"/>
    <col min="3" max="3" width="6.875" style="28" customWidth="1"/>
    <col min="4" max="4" width="5.25390625" style="28" customWidth="1"/>
    <col min="5" max="5" width="20.25390625" style="26" customWidth="1"/>
    <col min="6" max="6" width="6.75390625" style="29" customWidth="1"/>
    <col min="7" max="7" width="0.2421875" style="35" hidden="1" customWidth="1"/>
    <col min="8" max="10" width="6.875" style="35" hidden="1" customWidth="1"/>
    <col min="11" max="12" width="2.875" style="35" hidden="1" customWidth="1"/>
    <col min="13" max="13" width="6.875" style="43" bestFit="1" customWidth="1"/>
    <col min="14" max="14" width="0.12890625" style="43" customWidth="1"/>
    <col min="15" max="15" width="2.75390625" style="43" customWidth="1"/>
    <col min="16" max="16" width="4.50390625" style="43" customWidth="1"/>
    <col min="17" max="17" width="13.75390625" style="30" bestFit="1" customWidth="1"/>
    <col min="18" max="18" width="11.75390625" style="26" customWidth="1"/>
    <col min="19" max="19" width="8.75390625" style="30" hidden="1" customWidth="1"/>
    <col min="20" max="20" width="6.125" style="33" customWidth="1"/>
    <col min="21" max="21" width="30.625" style="34" customWidth="1"/>
    <col min="22" max="22" width="11.375" style="35" bestFit="1" customWidth="1"/>
    <col min="23" max="23" width="9.00390625" style="35" customWidth="1"/>
    <col min="24" max="24" width="9.00390625" style="54" customWidth="1"/>
    <col min="25" max="25" width="9.00390625" style="56" customWidth="1"/>
    <col min="26" max="26" width="9.00390625" style="35" customWidth="1"/>
    <col min="27" max="27" width="11.625" style="35" customWidth="1"/>
    <col min="28" max="28" width="11.375" style="35" customWidth="1"/>
    <col min="29" max="16384" width="9.00390625" style="35" customWidth="1"/>
  </cols>
  <sheetData>
    <row r="1" spans="1:25" s="14" customFormat="1" ht="39" customHeight="1">
      <c r="A1" s="13"/>
      <c r="C1" s="15" t="s">
        <v>204</v>
      </c>
      <c r="D1" s="15" t="s">
        <v>0</v>
      </c>
      <c r="E1" s="14" t="s">
        <v>1</v>
      </c>
      <c r="F1" s="16"/>
      <c r="G1" s="17"/>
      <c r="M1" s="18" t="s">
        <v>2</v>
      </c>
      <c r="N1" s="18" t="s">
        <v>3</v>
      </c>
      <c r="O1" s="18" t="s">
        <v>4</v>
      </c>
      <c r="P1" s="18" t="s">
        <v>205</v>
      </c>
      <c r="Q1" s="19" t="s">
        <v>5</v>
      </c>
      <c r="R1" s="20" t="s">
        <v>6</v>
      </c>
      <c r="S1" s="21" t="s">
        <v>206</v>
      </c>
      <c r="T1" s="22" t="s">
        <v>207</v>
      </c>
      <c r="U1" s="23"/>
      <c r="V1" s="14" t="s">
        <v>82</v>
      </c>
      <c r="X1" s="53"/>
      <c r="Y1" s="24"/>
    </row>
    <row r="2" spans="1:254" s="28" customFormat="1" ht="15" customHeight="1" thickBot="1">
      <c r="A2" s="44"/>
      <c r="B2" s="45"/>
      <c r="E2" s="26"/>
      <c r="F2" s="29"/>
      <c r="G2" s="30"/>
      <c r="H2" s="30"/>
      <c r="I2" s="30"/>
      <c r="J2" s="31"/>
      <c r="K2" s="31"/>
      <c r="L2" s="31"/>
      <c r="M2" s="32"/>
      <c r="N2" s="32"/>
      <c r="O2" s="32"/>
      <c r="P2" s="32"/>
      <c r="Q2" s="30"/>
      <c r="R2" s="29"/>
      <c r="S2" s="30"/>
      <c r="T2" s="33"/>
      <c r="U2" s="48"/>
      <c r="V2" s="29"/>
      <c r="W2" s="26"/>
      <c r="X2" s="51"/>
      <c r="Y2" s="55"/>
      <c r="Z2" s="26"/>
      <c r="AA2" s="29"/>
      <c r="AB2" s="30"/>
      <c r="AC2" s="30"/>
      <c r="AD2" s="30"/>
      <c r="AE2" s="31"/>
      <c r="AF2" s="31"/>
      <c r="AG2" s="31"/>
      <c r="AH2" s="32"/>
      <c r="AI2" s="32"/>
      <c r="AJ2" s="32"/>
      <c r="AK2" s="32"/>
      <c r="AL2" s="30"/>
      <c r="AM2" s="29"/>
      <c r="AN2" s="30"/>
      <c r="AO2" s="33"/>
      <c r="AP2" s="34"/>
      <c r="AQ2" s="36"/>
      <c r="AR2" s="26"/>
      <c r="AU2" s="26"/>
      <c r="AV2" s="29"/>
      <c r="AW2" s="30"/>
      <c r="AX2" s="30"/>
      <c r="AY2" s="30"/>
      <c r="AZ2" s="31"/>
      <c r="BA2" s="31"/>
      <c r="BB2" s="31"/>
      <c r="BC2" s="32"/>
      <c r="BD2" s="32"/>
      <c r="BE2" s="32"/>
      <c r="BF2" s="32"/>
      <c r="BG2" s="30"/>
      <c r="BH2" s="29"/>
      <c r="BI2" s="30"/>
      <c r="BJ2" s="33"/>
      <c r="BK2" s="34"/>
      <c r="BL2" s="36"/>
      <c r="BM2" s="26"/>
      <c r="BP2" s="26"/>
      <c r="BQ2" s="29"/>
      <c r="BR2" s="30"/>
      <c r="BS2" s="30"/>
      <c r="BT2" s="30"/>
      <c r="BU2" s="31"/>
      <c r="BV2" s="31"/>
      <c r="BW2" s="31"/>
      <c r="BX2" s="32"/>
      <c r="BY2" s="32"/>
      <c r="BZ2" s="32"/>
      <c r="CA2" s="32"/>
      <c r="CB2" s="30"/>
      <c r="CC2" s="29"/>
      <c r="CD2" s="30"/>
      <c r="CE2" s="33"/>
      <c r="CF2" s="34"/>
      <c r="CG2" s="36"/>
      <c r="CH2" s="26"/>
      <c r="CK2" s="26"/>
      <c r="CL2" s="29"/>
      <c r="CM2" s="30"/>
      <c r="CN2" s="30"/>
      <c r="CO2" s="30"/>
      <c r="CP2" s="31"/>
      <c r="CQ2" s="31"/>
      <c r="CR2" s="31"/>
      <c r="CS2" s="32"/>
      <c r="CT2" s="32"/>
      <c r="CU2" s="32"/>
      <c r="CV2" s="32"/>
      <c r="CW2" s="30"/>
      <c r="CX2" s="29"/>
      <c r="CY2" s="30"/>
      <c r="CZ2" s="33"/>
      <c r="DA2" s="34"/>
      <c r="DB2" s="36"/>
      <c r="DC2" s="26"/>
      <c r="DF2" s="26"/>
      <c r="DG2" s="29"/>
      <c r="DH2" s="30"/>
      <c r="DI2" s="30"/>
      <c r="DJ2" s="30"/>
      <c r="DK2" s="31"/>
      <c r="DL2" s="31"/>
      <c r="DM2" s="31"/>
      <c r="DN2" s="32"/>
      <c r="DO2" s="32"/>
      <c r="DP2" s="32"/>
      <c r="DQ2" s="32"/>
      <c r="DR2" s="30"/>
      <c r="DS2" s="29"/>
      <c r="DT2" s="30"/>
      <c r="DU2" s="33"/>
      <c r="DV2" s="34"/>
      <c r="DW2" s="36"/>
      <c r="DX2" s="26"/>
      <c r="EA2" s="26"/>
      <c r="EB2" s="29"/>
      <c r="EC2" s="30"/>
      <c r="ED2" s="30"/>
      <c r="EE2" s="30"/>
      <c r="EF2" s="31"/>
      <c r="EG2" s="31"/>
      <c r="EH2" s="31"/>
      <c r="EI2" s="32"/>
      <c r="EJ2" s="32"/>
      <c r="EK2" s="32"/>
      <c r="EL2" s="32"/>
      <c r="EM2" s="30"/>
      <c r="EN2" s="29"/>
      <c r="EO2" s="30"/>
      <c r="EP2" s="33"/>
      <c r="EQ2" s="34"/>
      <c r="ER2" s="36"/>
      <c r="ES2" s="26"/>
      <c r="EV2" s="26"/>
      <c r="EW2" s="29"/>
      <c r="EX2" s="30"/>
      <c r="EY2" s="30"/>
      <c r="EZ2" s="30"/>
      <c r="FA2" s="31"/>
      <c r="FB2" s="31"/>
      <c r="FC2" s="31"/>
      <c r="FD2" s="32"/>
      <c r="FE2" s="32"/>
      <c r="FF2" s="32"/>
      <c r="FG2" s="32"/>
      <c r="FH2" s="30"/>
      <c r="FI2" s="29"/>
      <c r="FJ2" s="30"/>
      <c r="FK2" s="33"/>
      <c r="FL2" s="34"/>
      <c r="FM2" s="36"/>
      <c r="FN2" s="26"/>
      <c r="FQ2" s="26"/>
      <c r="FR2" s="29"/>
      <c r="FS2" s="30"/>
      <c r="FT2" s="30"/>
      <c r="FU2" s="30"/>
      <c r="FV2" s="31"/>
      <c r="FW2" s="31"/>
      <c r="FX2" s="31"/>
      <c r="FY2" s="32"/>
      <c r="FZ2" s="32"/>
      <c r="GA2" s="32"/>
      <c r="GB2" s="32"/>
      <c r="GC2" s="30"/>
      <c r="GD2" s="29"/>
      <c r="GE2" s="30"/>
      <c r="GF2" s="33"/>
      <c r="GG2" s="34"/>
      <c r="GH2" s="36"/>
      <c r="GI2" s="26"/>
      <c r="GL2" s="26"/>
      <c r="GM2" s="29"/>
      <c r="GN2" s="30"/>
      <c r="GO2" s="30"/>
      <c r="GP2" s="30"/>
      <c r="GQ2" s="31"/>
      <c r="GR2" s="31"/>
      <c r="GS2" s="31"/>
      <c r="GT2" s="32"/>
      <c r="GU2" s="32"/>
      <c r="GV2" s="32"/>
      <c r="GW2" s="32"/>
      <c r="GX2" s="30"/>
      <c r="GY2" s="29"/>
      <c r="GZ2" s="30"/>
      <c r="HA2" s="33"/>
      <c r="HB2" s="34"/>
      <c r="HC2" s="36"/>
      <c r="HD2" s="26"/>
      <c r="HG2" s="26"/>
      <c r="HH2" s="29"/>
      <c r="HI2" s="30"/>
      <c r="HJ2" s="30"/>
      <c r="HK2" s="30"/>
      <c r="HL2" s="31"/>
      <c r="HM2" s="31"/>
      <c r="HN2" s="31"/>
      <c r="HO2" s="32"/>
      <c r="HP2" s="32"/>
      <c r="HQ2" s="32"/>
      <c r="HR2" s="32"/>
      <c r="HS2" s="30"/>
      <c r="HT2" s="29"/>
      <c r="HU2" s="30"/>
      <c r="HV2" s="33"/>
      <c r="HW2" s="34"/>
      <c r="HX2" s="36"/>
      <c r="HY2" s="26"/>
      <c r="IB2" s="26"/>
      <c r="IC2" s="29"/>
      <c r="ID2" s="30"/>
      <c r="IE2" s="30"/>
      <c r="IF2" s="30"/>
      <c r="IG2" s="31"/>
      <c r="IH2" s="31"/>
      <c r="II2" s="31"/>
      <c r="IJ2" s="32"/>
      <c r="IK2" s="32"/>
      <c r="IL2" s="32"/>
      <c r="IM2" s="32"/>
      <c r="IN2" s="30"/>
      <c r="IO2" s="29"/>
      <c r="IP2" s="30"/>
      <c r="IQ2" s="33"/>
      <c r="IR2" s="34"/>
      <c r="IS2" s="36"/>
      <c r="IT2" s="26"/>
    </row>
    <row r="3" spans="1:254" s="64" customFormat="1" ht="15" customHeight="1" thickBot="1">
      <c r="A3" s="65"/>
      <c r="B3" s="67" t="s">
        <v>220</v>
      </c>
      <c r="C3" s="66"/>
      <c r="D3" s="28"/>
      <c r="E3" s="26"/>
      <c r="F3" s="29"/>
      <c r="G3" s="30"/>
      <c r="H3" s="30"/>
      <c r="I3" s="30"/>
      <c r="J3" s="31"/>
      <c r="K3" s="31"/>
      <c r="L3" s="31"/>
      <c r="M3" s="32"/>
      <c r="N3" s="32"/>
      <c r="O3" s="32"/>
      <c r="P3" s="32"/>
      <c r="Q3" s="30"/>
      <c r="R3" s="29"/>
      <c r="S3" s="30"/>
      <c r="T3" s="33"/>
      <c r="U3" s="48"/>
      <c r="V3" s="58"/>
      <c r="W3" s="59"/>
      <c r="X3" s="60"/>
      <c r="Y3" s="61"/>
      <c r="Z3" s="59"/>
      <c r="AA3" s="58"/>
      <c r="AB3" s="30"/>
      <c r="AC3" s="30"/>
      <c r="AD3" s="30"/>
      <c r="AE3" s="31"/>
      <c r="AF3" s="31"/>
      <c r="AG3" s="31"/>
      <c r="AH3" s="32"/>
      <c r="AI3" s="32"/>
      <c r="AJ3" s="32"/>
      <c r="AK3" s="32"/>
      <c r="AL3" s="30"/>
      <c r="AM3" s="58"/>
      <c r="AN3" s="30"/>
      <c r="AO3" s="62"/>
      <c r="AP3" s="34"/>
      <c r="AQ3" s="63"/>
      <c r="AR3" s="59"/>
      <c r="AU3" s="59"/>
      <c r="AV3" s="58"/>
      <c r="AW3" s="30"/>
      <c r="AX3" s="30"/>
      <c r="AY3" s="30"/>
      <c r="AZ3" s="31"/>
      <c r="BA3" s="31"/>
      <c r="BB3" s="31"/>
      <c r="BC3" s="32"/>
      <c r="BD3" s="32"/>
      <c r="BE3" s="32"/>
      <c r="BF3" s="32"/>
      <c r="BG3" s="30"/>
      <c r="BH3" s="58"/>
      <c r="BI3" s="30"/>
      <c r="BJ3" s="62"/>
      <c r="BK3" s="34"/>
      <c r="BL3" s="63"/>
      <c r="BM3" s="59"/>
      <c r="BP3" s="59"/>
      <c r="BQ3" s="58"/>
      <c r="BR3" s="30"/>
      <c r="BS3" s="30"/>
      <c r="BT3" s="30"/>
      <c r="BU3" s="31"/>
      <c r="BV3" s="31"/>
      <c r="BW3" s="31"/>
      <c r="BX3" s="32"/>
      <c r="BY3" s="32"/>
      <c r="BZ3" s="32"/>
      <c r="CA3" s="32"/>
      <c r="CB3" s="30"/>
      <c r="CC3" s="58"/>
      <c r="CD3" s="30"/>
      <c r="CE3" s="62"/>
      <c r="CF3" s="34"/>
      <c r="CG3" s="63"/>
      <c r="CH3" s="59"/>
      <c r="CK3" s="59"/>
      <c r="CL3" s="58"/>
      <c r="CM3" s="30"/>
      <c r="CN3" s="30"/>
      <c r="CO3" s="30"/>
      <c r="CP3" s="31"/>
      <c r="CQ3" s="31"/>
      <c r="CR3" s="31"/>
      <c r="CS3" s="32"/>
      <c r="CT3" s="32"/>
      <c r="CU3" s="32"/>
      <c r="CV3" s="32"/>
      <c r="CW3" s="30"/>
      <c r="CX3" s="58"/>
      <c r="CY3" s="30"/>
      <c r="CZ3" s="62"/>
      <c r="DA3" s="34"/>
      <c r="DB3" s="63"/>
      <c r="DC3" s="59"/>
      <c r="DF3" s="59"/>
      <c r="DG3" s="58"/>
      <c r="DH3" s="30"/>
      <c r="DI3" s="30"/>
      <c r="DJ3" s="30"/>
      <c r="DK3" s="31"/>
      <c r="DL3" s="31"/>
      <c r="DM3" s="31"/>
      <c r="DN3" s="32"/>
      <c r="DO3" s="32"/>
      <c r="DP3" s="32"/>
      <c r="DQ3" s="32"/>
      <c r="DR3" s="30"/>
      <c r="DS3" s="58"/>
      <c r="DT3" s="30"/>
      <c r="DU3" s="62"/>
      <c r="DV3" s="34"/>
      <c r="DW3" s="63"/>
      <c r="DX3" s="59"/>
      <c r="EA3" s="59"/>
      <c r="EB3" s="58"/>
      <c r="EC3" s="30"/>
      <c r="ED3" s="30"/>
      <c r="EE3" s="30"/>
      <c r="EF3" s="31"/>
      <c r="EG3" s="31"/>
      <c r="EH3" s="31"/>
      <c r="EI3" s="32"/>
      <c r="EJ3" s="32"/>
      <c r="EK3" s="32"/>
      <c r="EL3" s="32"/>
      <c r="EM3" s="30"/>
      <c r="EN3" s="58"/>
      <c r="EO3" s="30"/>
      <c r="EP3" s="62"/>
      <c r="EQ3" s="34"/>
      <c r="ER3" s="63"/>
      <c r="ES3" s="59"/>
      <c r="EV3" s="59"/>
      <c r="EW3" s="58"/>
      <c r="EX3" s="30"/>
      <c r="EY3" s="30"/>
      <c r="EZ3" s="30"/>
      <c r="FA3" s="31"/>
      <c r="FB3" s="31"/>
      <c r="FC3" s="31"/>
      <c r="FD3" s="32"/>
      <c r="FE3" s="32"/>
      <c r="FF3" s="32"/>
      <c r="FG3" s="32"/>
      <c r="FH3" s="30"/>
      <c r="FI3" s="58"/>
      <c r="FJ3" s="30"/>
      <c r="FK3" s="62"/>
      <c r="FL3" s="34"/>
      <c r="FM3" s="63"/>
      <c r="FN3" s="59"/>
      <c r="FQ3" s="59"/>
      <c r="FR3" s="58"/>
      <c r="FS3" s="30"/>
      <c r="FT3" s="30"/>
      <c r="FU3" s="30"/>
      <c r="FV3" s="31"/>
      <c r="FW3" s="31"/>
      <c r="FX3" s="31"/>
      <c r="FY3" s="32"/>
      <c r="FZ3" s="32"/>
      <c r="GA3" s="32"/>
      <c r="GB3" s="32"/>
      <c r="GC3" s="30"/>
      <c r="GD3" s="58"/>
      <c r="GE3" s="30"/>
      <c r="GF3" s="62"/>
      <c r="GG3" s="34"/>
      <c r="GH3" s="63"/>
      <c r="GI3" s="59"/>
      <c r="GL3" s="59"/>
      <c r="GM3" s="58"/>
      <c r="GN3" s="30"/>
      <c r="GO3" s="30"/>
      <c r="GP3" s="30"/>
      <c r="GQ3" s="31"/>
      <c r="GR3" s="31"/>
      <c r="GS3" s="31"/>
      <c r="GT3" s="32"/>
      <c r="GU3" s="32"/>
      <c r="GV3" s="32"/>
      <c r="GW3" s="32"/>
      <c r="GX3" s="30"/>
      <c r="GY3" s="58"/>
      <c r="GZ3" s="30"/>
      <c r="HA3" s="62"/>
      <c r="HB3" s="34"/>
      <c r="HC3" s="63"/>
      <c r="HD3" s="59"/>
      <c r="HG3" s="59"/>
      <c r="HH3" s="58"/>
      <c r="HI3" s="30"/>
      <c r="HJ3" s="30"/>
      <c r="HK3" s="30"/>
      <c r="HL3" s="31"/>
      <c r="HM3" s="31"/>
      <c r="HN3" s="31"/>
      <c r="HO3" s="32"/>
      <c r="HP3" s="32"/>
      <c r="HQ3" s="32"/>
      <c r="HR3" s="32"/>
      <c r="HS3" s="30"/>
      <c r="HT3" s="58"/>
      <c r="HU3" s="30"/>
      <c r="HV3" s="62"/>
      <c r="HW3" s="34"/>
      <c r="HX3" s="63"/>
      <c r="HY3" s="59"/>
      <c r="IB3" s="59"/>
      <c r="IC3" s="58"/>
      <c r="ID3" s="30"/>
      <c r="IE3" s="30"/>
      <c r="IF3" s="30"/>
      <c r="IG3" s="31"/>
      <c r="IH3" s="31"/>
      <c r="II3" s="31"/>
      <c r="IJ3" s="32"/>
      <c r="IK3" s="32"/>
      <c r="IL3" s="32"/>
      <c r="IM3" s="32"/>
      <c r="IN3" s="30"/>
      <c r="IO3" s="58"/>
      <c r="IP3" s="30"/>
      <c r="IQ3" s="62"/>
      <c r="IR3" s="34"/>
      <c r="IS3" s="63"/>
      <c r="IT3" s="59"/>
    </row>
    <row r="4" spans="1:254" s="64" customFormat="1" ht="15" customHeight="1">
      <c r="A4" s="44"/>
      <c r="B4" s="45"/>
      <c r="C4" s="28"/>
      <c r="D4" s="28"/>
      <c r="E4" s="26"/>
      <c r="F4" s="29"/>
      <c r="G4" s="30"/>
      <c r="H4" s="30"/>
      <c r="I4" s="30"/>
      <c r="J4" s="31"/>
      <c r="K4" s="31"/>
      <c r="L4" s="31"/>
      <c r="M4" s="32"/>
      <c r="N4" s="32"/>
      <c r="O4" s="32"/>
      <c r="P4" s="32"/>
      <c r="Q4" s="30"/>
      <c r="R4" s="29"/>
      <c r="S4" s="30"/>
      <c r="T4" s="33"/>
      <c r="U4" s="48"/>
      <c r="V4" s="58"/>
      <c r="W4" s="59"/>
      <c r="X4" s="60"/>
      <c r="Y4" s="61"/>
      <c r="Z4" s="59"/>
      <c r="AA4" s="58"/>
      <c r="AB4" s="30"/>
      <c r="AC4" s="30"/>
      <c r="AD4" s="30"/>
      <c r="AE4" s="31"/>
      <c r="AF4" s="31"/>
      <c r="AG4" s="31"/>
      <c r="AH4" s="32"/>
      <c r="AI4" s="32"/>
      <c r="AJ4" s="32"/>
      <c r="AK4" s="32"/>
      <c r="AL4" s="30"/>
      <c r="AM4" s="58"/>
      <c r="AN4" s="30"/>
      <c r="AO4" s="62"/>
      <c r="AP4" s="34"/>
      <c r="AQ4" s="63"/>
      <c r="AR4" s="59"/>
      <c r="AU4" s="59"/>
      <c r="AV4" s="58"/>
      <c r="AW4" s="30"/>
      <c r="AX4" s="30"/>
      <c r="AY4" s="30"/>
      <c r="AZ4" s="31"/>
      <c r="BA4" s="31"/>
      <c r="BB4" s="31"/>
      <c r="BC4" s="32"/>
      <c r="BD4" s="32"/>
      <c r="BE4" s="32"/>
      <c r="BF4" s="32"/>
      <c r="BG4" s="30"/>
      <c r="BH4" s="58"/>
      <c r="BI4" s="30"/>
      <c r="BJ4" s="62"/>
      <c r="BK4" s="34"/>
      <c r="BL4" s="63"/>
      <c r="BM4" s="59"/>
      <c r="BP4" s="59"/>
      <c r="BQ4" s="58"/>
      <c r="BR4" s="30"/>
      <c r="BS4" s="30"/>
      <c r="BT4" s="30"/>
      <c r="BU4" s="31"/>
      <c r="BV4" s="31"/>
      <c r="BW4" s="31"/>
      <c r="BX4" s="32"/>
      <c r="BY4" s="32"/>
      <c r="BZ4" s="32"/>
      <c r="CA4" s="32"/>
      <c r="CB4" s="30"/>
      <c r="CC4" s="58"/>
      <c r="CD4" s="30"/>
      <c r="CE4" s="62"/>
      <c r="CF4" s="34"/>
      <c r="CG4" s="63"/>
      <c r="CH4" s="59"/>
      <c r="CK4" s="59"/>
      <c r="CL4" s="58"/>
      <c r="CM4" s="30"/>
      <c r="CN4" s="30"/>
      <c r="CO4" s="30"/>
      <c r="CP4" s="31"/>
      <c r="CQ4" s="31"/>
      <c r="CR4" s="31"/>
      <c r="CS4" s="32"/>
      <c r="CT4" s="32"/>
      <c r="CU4" s="32"/>
      <c r="CV4" s="32"/>
      <c r="CW4" s="30"/>
      <c r="CX4" s="58"/>
      <c r="CY4" s="30"/>
      <c r="CZ4" s="62"/>
      <c r="DA4" s="34"/>
      <c r="DB4" s="63"/>
      <c r="DC4" s="59"/>
      <c r="DF4" s="59"/>
      <c r="DG4" s="58"/>
      <c r="DH4" s="30"/>
      <c r="DI4" s="30"/>
      <c r="DJ4" s="30"/>
      <c r="DK4" s="31"/>
      <c r="DL4" s="31"/>
      <c r="DM4" s="31"/>
      <c r="DN4" s="32"/>
      <c r="DO4" s="32"/>
      <c r="DP4" s="32"/>
      <c r="DQ4" s="32"/>
      <c r="DR4" s="30"/>
      <c r="DS4" s="58"/>
      <c r="DT4" s="30"/>
      <c r="DU4" s="62"/>
      <c r="DV4" s="34"/>
      <c r="DW4" s="63"/>
      <c r="DX4" s="59"/>
      <c r="EA4" s="59"/>
      <c r="EB4" s="58"/>
      <c r="EC4" s="30"/>
      <c r="ED4" s="30"/>
      <c r="EE4" s="30"/>
      <c r="EF4" s="31"/>
      <c r="EG4" s="31"/>
      <c r="EH4" s="31"/>
      <c r="EI4" s="32"/>
      <c r="EJ4" s="32"/>
      <c r="EK4" s="32"/>
      <c r="EL4" s="32"/>
      <c r="EM4" s="30"/>
      <c r="EN4" s="58"/>
      <c r="EO4" s="30"/>
      <c r="EP4" s="62"/>
      <c r="EQ4" s="34"/>
      <c r="ER4" s="63"/>
      <c r="ES4" s="59"/>
      <c r="EV4" s="59"/>
      <c r="EW4" s="58"/>
      <c r="EX4" s="30"/>
      <c r="EY4" s="30"/>
      <c r="EZ4" s="30"/>
      <c r="FA4" s="31"/>
      <c r="FB4" s="31"/>
      <c r="FC4" s="31"/>
      <c r="FD4" s="32"/>
      <c r="FE4" s="32"/>
      <c r="FF4" s="32"/>
      <c r="FG4" s="32"/>
      <c r="FH4" s="30"/>
      <c r="FI4" s="58"/>
      <c r="FJ4" s="30"/>
      <c r="FK4" s="62"/>
      <c r="FL4" s="34"/>
      <c r="FM4" s="63"/>
      <c r="FN4" s="59"/>
      <c r="FQ4" s="59"/>
      <c r="FR4" s="58"/>
      <c r="FS4" s="30"/>
      <c r="FT4" s="30"/>
      <c r="FU4" s="30"/>
      <c r="FV4" s="31"/>
      <c r="FW4" s="31"/>
      <c r="FX4" s="31"/>
      <c r="FY4" s="32"/>
      <c r="FZ4" s="32"/>
      <c r="GA4" s="32"/>
      <c r="GB4" s="32"/>
      <c r="GC4" s="30"/>
      <c r="GD4" s="58"/>
      <c r="GE4" s="30"/>
      <c r="GF4" s="62"/>
      <c r="GG4" s="34"/>
      <c r="GH4" s="63"/>
      <c r="GI4" s="59"/>
      <c r="GL4" s="59"/>
      <c r="GM4" s="58"/>
      <c r="GN4" s="30"/>
      <c r="GO4" s="30"/>
      <c r="GP4" s="30"/>
      <c r="GQ4" s="31"/>
      <c r="GR4" s="31"/>
      <c r="GS4" s="31"/>
      <c r="GT4" s="32"/>
      <c r="GU4" s="32"/>
      <c r="GV4" s="32"/>
      <c r="GW4" s="32"/>
      <c r="GX4" s="30"/>
      <c r="GY4" s="58"/>
      <c r="GZ4" s="30"/>
      <c r="HA4" s="62"/>
      <c r="HB4" s="34"/>
      <c r="HC4" s="63"/>
      <c r="HD4" s="59"/>
      <c r="HG4" s="59"/>
      <c r="HH4" s="58"/>
      <c r="HI4" s="30"/>
      <c r="HJ4" s="30"/>
      <c r="HK4" s="30"/>
      <c r="HL4" s="31"/>
      <c r="HM4" s="31"/>
      <c r="HN4" s="31"/>
      <c r="HO4" s="32"/>
      <c r="HP4" s="32"/>
      <c r="HQ4" s="32"/>
      <c r="HR4" s="32"/>
      <c r="HS4" s="30"/>
      <c r="HT4" s="58"/>
      <c r="HU4" s="30"/>
      <c r="HV4" s="62"/>
      <c r="HW4" s="34"/>
      <c r="HX4" s="63"/>
      <c r="HY4" s="59"/>
      <c r="IB4" s="59"/>
      <c r="IC4" s="58"/>
      <c r="ID4" s="30"/>
      <c r="IE4" s="30"/>
      <c r="IF4" s="30"/>
      <c r="IG4" s="31"/>
      <c r="IH4" s="31"/>
      <c r="II4" s="31"/>
      <c r="IJ4" s="32"/>
      <c r="IK4" s="32"/>
      <c r="IL4" s="32"/>
      <c r="IM4" s="32"/>
      <c r="IN4" s="30"/>
      <c r="IO4" s="58"/>
      <c r="IP4" s="30"/>
      <c r="IQ4" s="62"/>
      <c r="IR4" s="34"/>
      <c r="IS4" s="63"/>
      <c r="IT4" s="59"/>
    </row>
    <row r="5" spans="1:254" s="28" customFormat="1" ht="15" customHeight="1">
      <c r="A5" s="44" t="s">
        <v>221</v>
      </c>
      <c r="B5" s="45" t="s">
        <v>222</v>
      </c>
      <c r="C5" s="28" t="s">
        <v>7</v>
      </c>
      <c r="D5" s="28" t="s">
        <v>8</v>
      </c>
      <c r="E5" s="26" t="s">
        <v>39</v>
      </c>
      <c r="F5" s="29">
        <v>0.354</v>
      </c>
      <c r="G5" s="30">
        <f>F5*2.2046</f>
        <v>0.7804284</v>
      </c>
      <c r="H5" s="30">
        <f>(G5-J5)*16</f>
        <v>12.4868544</v>
      </c>
      <c r="I5" s="30">
        <f>(H5-K5)*16</f>
        <v>7.789670400000006</v>
      </c>
      <c r="J5" s="31">
        <f>ROUNDDOWN(G5,0)</f>
        <v>0</v>
      </c>
      <c r="K5" s="31">
        <f>ROUNDDOWN(H5,0)</f>
        <v>12</v>
      </c>
      <c r="L5" s="31">
        <f>ROUND(I5,0)</f>
        <v>8</v>
      </c>
      <c r="M5" s="32">
        <f>IF(N5=16,J5+1,J5)</f>
        <v>0</v>
      </c>
      <c r="N5" s="32">
        <f>IF(L5=16,K5+1,K5)</f>
        <v>12</v>
      </c>
      <c r="O5" s="32">
        <f>IF(N5=16,0,N5)</f>
        <v>12</v>
      </c>
      <c r="P5" s="32">
        <f>IF(L5=16,0,L5)</f>
        <v>8</v>
      </c>
      <c r="Q5" s="30">
        <v>0.794</v>
      </c>
      <c r="R5" s="29">
        <f>F5/Q5*100</f>
        <v>44.58438287153652</v>
      </c>
      <c r="S5" s="30">
        <v>0.596</v>
      </c>
      <c r="T5" s="33" t="str">
        <f>IF(F5&gt;=S5,"Q","-")</f>
        <v>-</v>
      </c>
      <c r="U5" s="12" t="s">
        <v>209</v>
      </c>
      <c r="V5" s="29">
        <f>SUM(F5/0.624*100)</f>
        <v>56.730769230769226</v>
      </c>
      <c r="W5" s="26"/>
      <c r="X5" s="51"/>
      <c r="Y5" s="55"/>
      <c r="Z5" s="26"/>
      <c r="AA5" s="29"/>
      <c r="AB5" s="30"/>
      <c r="AC5" s="30"/>
      <c r="AD5" s="30"/>
      <c r="AE5" s="31"/>
      <c r="AF5" s="31"/>
      <c r="AG5" s="31"/>
      <c r="AH5" s="32"/>
      <c r="AI5" s="32"/>
      <c r="AJ5" s="32"/>
      <c r="AK5" s="32"/>
      <c r="AL5" s="30"/>
      <c r="AM5" s="29"/>
      <c r="AN5" s="30"/>
      <c r="AO5" s="33"/>
      <c r="AP5" s="34"/>
      <c r="AQ5" s="36"/>
      <c r="AR5" s="26"/>
      <c r="AU5" s="26"/>
      <c r="AV5" s="29"/>
      <c r="AW5" s="30"/>
      <c r="AX5" s="30"/>
      <c r="AY5" s="30"/>
      <c r="AZ5" s="31"/>
      <c r="BA5" s="31"/>
      <c r="BB5" s="31"/>
      <c r="BC5" s="32"/>
      <c r="BD5" s="32"/>
      <c r="BE5" s="32"/>
      <c r="BF5" s="32"/>
      <c r="BG5" s="30"/>
      <c r="BH5" s="29"/>
      <c r="BI5" s="30"/>
      <c r="BJ5" s="33"/>
      <c r="BK5" s="34"/>
      <c r="BL5" s="36"/>
      <c r="BM5" s="26"/>
      <c r="BP5" s="26"/>
      <c r="BQ5" s="29"/>
      <c r="BR5" s="30"/>
      <c r="BS5" s="30"/>
      <c r="BT5" s="30"/>
      <c r="BU5" s="31"/>
      <c r="BV5" s="31"/>
      <c r="BW5" s="31"/>
      <c r="BX5" s="32"/>
      <c r="BY5" s="32"/>
      <c r="BZ5" s="32"/>
      <c r="CA5" s="32"/>
      <c r="CB5" s="30"/>
      <c r="CC5" s="29"/>
      <c r="CD5" s="30"/>
      <c r="CE5" s="33"/>
      <c r="CF5" s="34"/>
      <c r="CG5" s="36"/>
      <c r="CH5" s="26"/>
      <c r="CK5" s="26"/>
      <c r="CL5" s="29"/>
      <c r="CM5" s="30"/>
      <c r="CN5" s="30"/>
      <c r="CO5" s="30"/>
      <c r="CP5" s="31"/>
      <c r="CQ5" s="31"/>
      <c r="CR5" s="31"/>
      <c r="CS5" s="32"/>
      <c r="CT5" s="32"/>
      <c r="CU5" s="32"/>
      <c r="CV5" s="32"/>
      <c r="CW5" s="30"/>
      <c r="CX5" s="29"/>
      <c r="CY5" s="30"/>
      <c r="CZ5" s="33"/>
      <c r="DA5" s="34"/>
      <c r="DB5" s="36"/>
      <c r="DC5" s="26"/>
      <c r="DF5" s="26"/>
      <c r="DG5" s="29"/>
      <c r="DH5" s="30"/>
      <c r="DI5" s="30"/>
      <c r="DJ5" s="30"/>
      <c r="DK5" s="31"/>
      <c r="DL5" s="31"/>
      <c r="DM5" s="31"/>
      <c r="DN5" s="32"/>
      <c r="DO5" s="32"/>
      <c r="DP5" s="32"/>
      <c r="DQ5" s="32"/>
      <c r="DR5" s="30"/>
      <c r="DS5" s="29"/>
      <c r="DT5" s="30"/>
      <c r="DU5" s="33"/>
      <c r="DV5" s="34"/>
      <c r="DW5" s="36"/>
      <c r="DX5" s="26"/>
      <c r="EA5" s="26"/>
      <c r="EB5" s="29"/>
      <c r="EC5" s="30"/>
      <c r="ED5" s="30"/>
      <c r="EE5" s="30"/>
      <c r="EF5" s="31"/>
      <c r="EG5" s="31"/>
      <c r="EH5" s="31"/>
      <c r="EI5" s="32"/>
      <c r="EJ5" s="32"/>
      <c r="EK5" s="32"/>
      <c r="EL5" s="32"/>
      <c r="EM5" s="30"/>
      <c r="EN5" s="29"/>
      <c r="EO5" s="30"/>
      <c r="EP5" s="33"/>
      <c r="EQ5" s="34"/>
      <c r="ER5" s="36"/>
      <c r="ES5" s="26"/>
      <c r="EV5" s="26"/>
      <c r="EW5" s="29"/>
      <c r="EX5" s="30"/>
      <c r="EY5" s="30"/>
      <c r="EZ5" s="30"/>
      <c r="FA5" s="31"/>
      <c r="FB5" s="31"/>
      <c r="FC5" s="31"/>
      <c r="FD5" s="32"/>
      <c r="FE5" s="32"/>
      <c r="FF5" s="32"/>
      <c r="FG5" s="32"/>
      <c r="FH5" s="30"/>
      <c r="FI5" s="29"/>
      <c r="FJ5" s="30"/>
      <c r="FK5" s="33"/>
      <c r="FL5" s="34"/>
      <c r="FM5" s="36"/>
      <c r="FN5" s="26"/>
      <c r="FQ5" s="26"/>
      <c r="FR5" s="29"/>
      <c r="FS5" s="30"/>
      <c r="FT5" s="30"/>
      <c r="FU5" s="30"/>
      <c r="FV5" s="31"/>
      <c r="FW5" s="31"/>
      <c r="FX5" s="31"/>
      <c r="FY5" s="32"/>
      <c r="FZ5" s="32"/>
      <c r="GA5" s="32"/>
      <c r="GB5" s="32"/>
      <c r="GC5" s="30"/>
      <c r="GD5" s="29"/>
      <c r="GE5" s="30"/>
      <c r="GF5" s="33"/>
      <c r="GG5" s="34"/>
      <c r="GH5" s="36"/>
      <c r="GI5" s="26"/>
      <c r="GL5" s="26"/>
      <c r="GM5" s="29"/>
      <c r="GN5" s="30"/>
      <c r="GO5" s="30"/>
      <c r="GP5" s="30"/>
      <c r="GQ5" s="31"/>
      <c r="GR5" s="31"/>
      <c r="GS5" s="31"/>
      <c r="GT5" s="32"/>
      <c r="GU5" s="32"/>
      <c r="GV5" s="32"/>
      <c r="GW5" s="32"/>
      <c r="GX5" s="30"/>
      <c r="GY5" s="29"/>
      <c r="GZ5" s="30"/>
      <c r="HA5" s="33"/>
      <c r="HB5" s="34"/>
      <c r="HC5" s="36"/>
      <c r="HD5" s="26"/>
      <c r="HG5" s="26"/>
      <c r="HH5" s="29"/>
      <c r="HI5" s="30"/>
      <c r="HJ5" s="30"/>
      <c r="HK5" s="30"/>
      <c r="HL5" s="31"/>
      <c r="HM5" s="31"/>
      <c r="HN5" s="31"/>
      <c r="HO5" s="32"/>
      <c r="HP5" s="32"/>
      <c r="HQ5" s="32"/>
      <c r="HR5" s="32"/>
      <c r="HS5" s="30"/>
      <c r="HT5" s="29"/>
      <c r="HU5" s="30"/>
      <c r="HV5" s="33"/>
      <c r="HW5" s="34"/>
      <c r="HX5" s="36"/>
      <c r="HY5" s="26"/>
      <c r="IB5" s="26"/>
      <c r="IC5" s="29"/>
      <c r="ID5" s="30"/>
      <c r="IE5" s="30"/>
      <c r="IF5" s="30"/>
      <c r="IG5" s="31"/>
      <c r="IH5" s="31"/>
      <c r="II5" s="31"/>
      <c r="IJ5" s="32"/>
      <c r="IK5" s="32"/>
      <c r="IL5" s="32"/>
      <c r="IM5" s="32"/>
      <c r="IN5" s="30"/>
      <c r="IO5" s="29"/>
      <c r="IP5" s="30"/>
      <c r="IQ5" s="33"/>
      <c r="IR5" s="34"/>
      <c r="IS5" s="36"/>
      <c r="IT5" s="26"/>
    </row>
    <row r="6" spans="1:254" s="28" customFormat="1" ht="15" customHeight="1">
      <c r="A6" s="44" t="s">
        <v>221</v>
      </c>
      <c r="B6" s="45" t="s">
        <v>222</v>
      </c>
      <c r="C6" s="28" t="s">
        <v>7</v>
      </c>
      <c r="D6" s="28" t="s">
        <v>8</v>
      </c>
      <c r="E6" s="26" t="s">
        <v>39</v>
      </c>
      <c r="F6" s="29">
        <v>0.284</v>
      </c>
      <c r="G6" s="30">
        <f>F6*2.2046</f>
        <v>0.6261064</v>
      </c>
      <c r="H6" s="30">
        <f>(G6-J6)*16</f>
        <v>10.0177024</v>
      </c>
      <c r="I6" s="30">
        <f>(H6-K6)*16</f>
        <v>0.2832383999999877</v>
      </c>
      <c r="J6" s="31">
        <f>ROUNDDOWN(G6,0)</f>
        <v>0</v>
      </c>
      <c r="K6" s="31">
        <f>ROUNDDOWN(H6,0)</f>
        <v>10</v>
      </c>
      <c r="L6" s="31">
        <f>ROUND(I6,0)</f>
        <v>0</v>
      </c>
      <c r="M6" s="32">
        <f>IF(N6=16,J6+1,J6)</f>
        <v>0</v>
      </c>
      <c r="N6" s="32">
        <f>IF(L6=16,K6+1,K6)</f>
        <v>10</v>
      </c>
      <c r="O6" s="32">
        <f>IF(N6=16,0,N6)</f>
        <v>10</v>
      </c>
      <c r="P6" s="32">
        <f>IF(L6=16,0,L6)</f>
        <v>0</v>
      </c>
      <c r="Q6" s="30">
        <v>0.794</v>
      </c>
      <c r="R6" s="29">
        <f>F6/Q6*100</f>
        <v>35.76826196473551</v>
      </c>
      <c r="S6" s="30">
        <v>0.596</v>
      </c>
      <c r="T6" s="33" t="str">
        <f>IF(F6&gt;=S6,"Q","-")</f>
        <v>-</v>
      </c>
      <c r="U6" s="12" t="s">
        <v>209</v>
      </c>
      <c r="V6" s="29">
        <f>SUM(F6/0.624*100)</f>
        <v>45.512820512820504</v>
      </c>
      <c r="W6" s="26"/>
      <c r="X6" s="51"/>
      <c r="Y6" s="55"/>
      <c r="Z6" s="26"/>
      <c r="AA6" s="29"/>
      <c r="AB6" s="30"/>
      <c r="AC6" s="30"/>
      <c r="AD6" s="30"/>
      <c r="AE6" s="31"/>
      <c r="AF6" s="31"/>
      <c r="AG6" s="31"/>
      <c r="AH6" s="32"/>
      <c r="AI6" s="32"/>
      <c r="AJ6" s="32"/>
      <c r="AK6" s="32"/>
      <c r="AL6" s="30"/>
      <c r="AM6" s="29"/>
      <c r="AN6" s="30"/>
      <c r="AO6" s="33"/>
      <c r="AP6" s="34"/>
      <c r="AQ6" s="36"/>
      <c r="AR6" s="26"/>
      <c r="AU6" s="26"/>
      <c r="AV6" s="29"/>
      <c r="AW6" s="30"/>
      <c r="AX6" s="30"/>
      <c r="AY6" s="30"/>
      <c r="AZ6" s="31"/>
      <c r="BA6" s="31"/>
      <c r="BB6" s="31"/>
      <c r="BC6" s="32"/>
      <c r="BD6" s="32"/>
      <c r="BE6" s="32"/>
      <c r="BF6" s="32"/>
      <c r="BG6" s="30"/>
      <c r="BH6" s="29"/>
      <c r="BI6" s="30"/>
      <c r="BJ6" s="33"/>
      <c r="BK6" s="34"/>
      <c r="BL6" s="36"/>
      <c r="BM6" s="26"/>
      <c r="BP6" s="26"/>
      <c r="BQ6" s="29"/>
      <c r="BR6" s="30"/>
      <c r="BS6" s="30"/>
      <c r="BT6" s="30"/>
      <c r="BU6" s="31"/>
      <c r="BV6" s="31"/>
      <c r="BW6" s="31"/>
      <c r="BX6" s="32"/>
      <c r="BY6" s="32"/>
      <c r="BZ6" s="32"/>
      <c r="CA6" s="32"/>
      <c r="CB6" s="30"/>
      <c r="CC6" s="29"/>
      <c r="CD6" s="30"/>
      <c r="CE6" s="33"/>
      <c r="CF6" s="34"/>
      <c r="CG6" s="36"/>
      <c r="CH6" s="26"/>
      <c r="CK6" s="26"/>
      <c r="CL6" s="29"/>
      <c r="CM6" s="30"/>
      <c r="CN6" s="30"/>
      <c r="CO6" s="30"/>
      <c r="CP6" s="31"/>
      <c r="CQ6" s="31"/>
      <c r="CR6" s="31"/>
      <c r="CS6" s="32"/>
      <c r="CT6" s="32"/>
      <c r="CU6" s="32"/>
      <c r="CV6" s="32"/>
      <c r="CW6" s="30"/>
      <c r="CX6" s="29"/>
      <c r="CY6" s="30"/>
      <c r="CZ6" s="33"/>
      <c r="DA6" s="34"/>
      <c r="DB6" s="36"/>
      <c r="DC6" s="26"/>
      <c r="DF6" s="26"/>
      <c r="DG6" s="29"/>
      <c r="DH6" s="30"/>
      <c r="DI6" s="30"/>
      <c r="DJ6" s="30"/>
      <c r="DK6" s="31"/>
      <c r="DL6" s="31"/>
      <c r="DM6" s="31"/>
      <c r="DN6" s="32"/>
      <c r="DO6" s="32"/>
      <c r="DP6" s="32"/>
      <c r="DQ6" s="32"/>
      <c r="DR6" s="30"/>
      <c r="DS6" s="29"/>
      <c r="DT6" s="30"/>
      <c r="DU6" s="33"/>
      <c r="DV6" s="34"/>
      <c r="DW6" s="36"/>
      <c r="DX6" s="26"/>
      <c r="EA6" s="26"/>
      <c r="EB6" s="29"/>
      <c r="EC6" s="30"/>
      <c r="ED6" s="30"/>
      <c r="EE6" s="30"/>
      <c r="EF6" s="31"/>
      <c r="EG6" s="31"/>
      <c r="EH6" s="31"/>
      <c r="EI6" s="32"/>
      <c r="EJ6" s="32"/>
      <c r="EK6" s="32"/>
      <c r="EL6" s="32"/>
      <c r="EM6" s="30"/>
      <c r="EN6" s="29"/>
      <c r="EO6" s="30"/>
      <c r="EP6" s="33"/>
      <c r="EQ6" s="34"/>
      <c r="ER6" s="36"/>
      <c r="ES6" s="26"/>
      <c r="EV6" s="26"/>
      <c r="EW6" s="29"/>
      <c r="EX6" s="30"/>
      <c r="EY6" s="30"/>
      <c r="EZ6" s="30"/>
      <c r="FA6" s="31"/>
      <c r="FB6" s="31"/>
      <c r="FC6" s="31"/>
      <c r="FD6" s="32"/>
      <c r="FE6" s="32"/>
      <c r="FF6" s="32"/>
      <c r="FG6" s="32"/>
      <c r="FH6" s="30"/>
      <c r="FI6" s="29"/>
      <c r="FJ6" s="30"/>
      <c r="FK6" s="33"/>
      <c r="FL6" s="34"/>
      <c r="FM6" s="36"/>
      <c r="FN6" s="26"/>
      <c r="FQ6" s="26"/>
      <c r="FR6" s="29"/>
      <c r="FS6" s="30"/>
      <c r="FT6" s="30"/>
      <c r="FU6" s="30"/>
      <c r="FV6" s="31"/>
      <c r="FW6" s="31"/>
      <c r="FX6" s="31"/>
      <c r="FY6" s="32"/>
      <c r="FZ6" s="32"/>
      <c r="GA6" s="32"/>
      <c r="GB6" s="32"/>
      <c r="GC6" s="30"/>
      <c r="GD6" s="29"/>
      <c r="GE6" s="30"/>
      <c r="GF6" s="33"/>
      <c r="GG6" s="34"/>
      <c r="GH6" s="36"/>
      <c r="GI6" s="26"/>
      <c r="GL6" s="26"/>
      <c r="GM6" s="29"/>
      <c r="GN6" s="30"/>
      <c r="GO6" s="30"/>
      <c r="GP6" s="30"/>
      <c r="GQ6" s="31"/>
      <c r="GR6" s="31"/>
      <c r="GS6" s="31"/>
      <c r="GT6" s="32"/>
      <c r="GU6" s="32"/>
      <c r="GV6" s="32"/>
      <c r="GW6" s="32"/>
      <c r="GX6" s="30"/>
      <c r="GY6" s="29"/>
      <c r="GZ6" s="30"/>
      <c r="HA6" s="33"/>
      <c r="HB6" s="34"/>
      <c r="HC6" s="36"/>
      <c r="HD6" s="26"/>
      <c r="HG6" s="26"/>
      <c r="HH6" s="29"/>
      <c r="HI6" s="30"/>
      <c r="HJ6" s="30"/>
      <c r="HK6" s="30"/>
      <c r="HL6" s="31"/>
      <c r="HM6" s="31"/>
      <c r="HN6" s="31"/>
      <c r="HO6" s="32"/>
      <c r="HP6" s="32"/>
      <c r="HQ6" s="32"/>
      <c r="HR6" s="32"/>
      <c r="HS6" s="30"/>
      <c r="HT6" s="29"/>
      <c r="HU6" s="30"/>
      <c r="HV6" s="33"/>
      <c r="HW6" s="34"/>
      <c r="HX6" s="36"/>
      <c r="HY6" s="26"/>
      <c r="IB6" s="26"/>
      <c r="IC6" s="29"/>
      <c r="ID6" s="30"/>
      <c r="IE6" s="30"/>
      <c r="IF6" s="30"/>
      <c r="IG6" s="31"/>
      <c r="IH6" s="31"/>
      <c r="II6" s="31"/>
      <c r="IJ6" s="32"/>
      <c r="IK6" s="32"/>
      <c r="IL6" s="32"/>
      <c r="IM6" s="32"/>
      <c r="IN6" s="30"/>
      <c r="IO6" s="29"/>
      <c r="IP6" s="30"/>
      <c r="IQ6" s="33"/>
      <c r="IR6" s="34"/>
      <c r="IS6" s="36"/>
      <c r="IT6" s="26"/>
    </row>
    <row r="7" spans="1:254" s="28" customFormat="1" ht="15" customHeight="1">
      <c r="A7" s="44" t="s">
        <v>221</v>
      </c>
      <c r="B7" s="45" t="s">
        <v>227</v>
      </c>
      <c r="C7" s="28" t="s">
        <v>7</v>
      </c>
      <c r="D7" s="28" t="s">
        <v>8</v>
      </c>
      <c r="E7" s="26" t="s">
        <v>39</v>
      </c>
      <c r="F7" s="29">
        <v>0.382</v>
      </c>
      <c r="G7" s="30">
        <f>F7*2.2046</f>
        <v>0.8421572</v>
      </c>
      <c r="H7" s="30">
        <f>(G7-J7)*16</f>
        <v>13.4745152</v>
      </c>
      <c r="I7" s="30">
        <f>(H7-K7)*16</f>
        <v>7.592243200000013</v>
      </c>
      <c r="J7" s="31">
        <f>ROUNDDOWN(G7,0)</f>
        <v>0</v>
      </c>
      <c r="K7" s="31">
        <f>ROUNDDOWN(H7,0)</f>
        <v>13</v>
      </c>
      <c r="L7" s="31">
        <f>ROUND(I7,0)</f>
        <v>8</v>
      </c>
      <c r="M7" s="32">
        <f>IF(N7=16,J7+1,J7)</f>
        <v>0</v>
      </c>
      <c r="N7" s="32">
        <f>IF(L7=16,K7+1,K7)</f>
        <v>13</v>
      </c>
      <c r="O7" s="32">
        <f>IF(N7=16,0,N7)</f>
        <v>13</v>
      </c>
      <c r="P7" s="32">
        <f>IF(L7=16,0,L7)</f>
        <v>8</v>
      </c>
      <c r="Q7" s="30">
        <v>0.794</v>
      </c>
      <c r="R7" s="29">
        <f>F7/Q7*100</f>
        <v>48.11083123425692</v>
      </c>
      <c r="S7" s="30">
        <v>0.596</v>
      </c>
      <c r="T7" s="33" t="str">
        <f>IF(F7&gt;=S7,"Q","-")</f>
        <v>-</v>
      </c>
      <c r="U7" s="12" t="s">
        <v>209</v>
      </c>
      <c r="V7" s="29">
        <f>SUM(F7/0.624*100)</f>
        <v>61.21794871794872</v>
      </c>
      <c r="W7" s="26"/>
      <c r="X7" s="51"/>
      <c r="Y7" s="55"/>
      <c r="Z7" s="26"/>
      <c r="AA7" s="29"/>
      <c r="AB7" s="30"/>
      <c r="AC7" s="30"/>
      <c r="AD7" s="30"/>
      <c r="AE7" s="31"/>
      <c r="AF7" s="31"/>
      <c r="AG7" s="31"/>
      <c r="AH7" s="32"/>
      <c r="AI7" s="32"/>
      <c r="AJ7" s="32"/>
      <c r="AK7" s="32"/>
      <c r="AL7" s="30"/>
      <c r="AM7" s="29"/>
      <c r="AN7" s="30"/>
      <c r="AO7" s="33"/>
      <c r="AP7" s="34"/>
      <c r="AQ7" s="36"/>
      <c r="AR7" s="26"/>
      <c r="AU7" s="26"/>
      <c r="AV7" s="29"/>
      <c r="AW7" s="30"/>
      <c r="AX7" s="30"/>
      <c r="AY7" s="30"/>
      <c r="AZ7" s="31"/>
      <c r="BA7" s="31"/>
      <c r="BB7" s="31"/>
      <c r="BC7" s="32"/>
      <c r="BD7" s="32"/>
      <c r="BE7" s="32"/>
      <c r="BF7" s="32"/>
      <c r="BG7" s="30"/>
      <c r="BH7" s="29"/>
      <c r="BI7" s="30"/>
      <c r="BJ7" s="33"/>
      <c r="BK7" s="34"/>
      <c r="BL7" s="36"/>
      <c r="BM7" s="26"/>
      <c r="BP7" s="26"/>
      <c r="BQ7" s="29"/>
      <c r="BR7" s="30"/>
      <c r="BS7" s="30"/>
      <c r="BT7" s="30"/>
      <c r="BU7" s="31"/>
      <c r="BV7" s="31"/>
      <c r="BW7" s="31"/>
      <c r="BX7" s="32"/>
      <c r="BY7" s="32"/>
      <c r="BZ7" s="32"/>
      <c r="CA7" s="32"/>
      <c r="CB7" s="30"/>
      <c r="CC7" s="29"/>
      <c r="CD7" s="30"/>
      <c r="CE7" s="33"/>
      <c r="CF7" s="34"/>
      <c r="CG7" s="36"/>
      <c r="CH7" s="26"/>
      <c r="CK7" s="26"/>
      <c r="CL7" s="29"/>
      <c r="CM7" s="30"/>
      <c r="CN7" s="30"/>
      <c r="CO7" s="30"/>
      <c r="CP7" s="31"/>
      <c r="CQ7" s="31"/>
      <c r="CR7" s="31"/>
      <c r="CS7" s="32"/>
      <c r="CT7" s="32"/>
      <c r="CU7" s="32"/>
      <c r="CV7" s="32"/>
      <c r="CW7" s="30"/>
      <c r="CX7" s="29"/>
      <c r="CY7" s="30"/>
      <c r="CZ7" s="33"/>
      <c r="DA7" s="34"/>
      <c r="DB7" s="36"/>
      <c r="DC7" s="26"/>
      <c r="DF7" s="26"/>
      <c r="DG7" s="29"/>
      <c r="DH7" s="30"/>
      <c r="DI7" s="30"/>
      <c r="DJ7" s="30"/>
      <c r="DK7" s="31"/>
      <c r="DL7" s="31"/>
      <c r="DM7" s="31"/>
      <c r="DN7" s="32"/>
      <c r="DO7" s="32"/>
      <c r="DP7" s="32"/>
      <c r="DQ7" s="32"/>
      <c r="DR7" s="30"/>
      <c r="DS7" s="29"/>
      <c r="DT7" s="30"/>
      <c r="DU7" s="33"/>
      <c r="DV7" s="34"/>
      <c r="DW7" s="36"/>
      <c r="DX7" s="26"/>
      <c r="EA7" s="26"/>
      <c r="EB7" s="29"/>
      <c r="EC7" s="30"/>
      <c r="ED7" s="30"/>
      <c r="EE7" s="30"/>
      <c r="EF7" s="31"/>
      <c r="EG7" s="31"/>
      <c r="EH7" s="31"/>
      <c r="EI7" s="32"/>
      <c r="EJ7" s="32"/>
      <c r="EK7" s="32"/>
      <c r="EL7" s="32"/>
      <c r="EM7" s="30"/>
      <c r="EN7" s="29"/>
      <c r="EO7" s="30"/>
      <c r="EP7" s="33"/>
      <c r="EQ7" s="34"/>
      <c r="ER7" s="36"/>
      <c r="ES7" s="26"/>
      <c r="EV7" s="26"/>
      <c r="EW7" s="29"/>
      <c r="EX7" s="30"/>
      <c r="EY7" s="30"/>
      <c r="EZ7" s="30"/>
      <c r="FA7" s="31"/>
      <c r="FB7" s="31"/>
      <c r="FC7" s="31"/>
      <c r="FD7" s="32"/>
      <c r="FE7" s="32"/>
      <c r="FF7" s="32"/>
      <c r="FG7" s="32"/>
      <c r="FH7" s="30"/>
      <c r="FI7" s="29"/>
      <c r="FJ7" s="30"/>
      <c r="FK7" s="33"/>
      <c r="FL7" s="34"/>
      <c r="FM7" s="36"/>
      <c r="FN7" s="26"/>
      <c r="FQ7" s="26"/>
      <c r="FR7" s="29"/>
      <c r="FS7" s="30"/>
      <c r="FT7" s="30"/>
      <c r="FU7" s="30"/>
      <c r="FV7" s="31"/>
      <c r="FW7" s="31"/>
      <c r="FX7" s="31"/>
      <c r="FY7" s="32"/>
      <c r="FZ7" s="32"/>
      <c r="GA7" s="32"/>
      <c r="GB7" s="32"/>
      <c r="GC7" s="30"/>
      <c r="GD7" s="29"/>
      <c r="GE7" s="30"/>
      <c r="GF7" s="33"/>
      <c r="GG7" s="34"/>
      <c r="GH7" s="36"/>
      <c r="GI7" s="26"/>
      <c r="GL7" s="26"/>
      <c r="GM7" s="29"/>
      <c r="GN7" s="30"/>
      <c r="GO7" s="30"/>
      <c r="GP7" s="30"/>
      <c r="GQ7" s="31"/>
      <c r="GR7" s="31"/>
      <c r="GS7" s="31"/>
      <c r="GT7" s="32"/>
      <c r="GU7" s="32"/>
      <c r="GV7" s="32"/>
      <c r="GW7" s="32"/>
      <c r="GX7" s="30"/>
      <c r="GY7" s="29"/>
      <c r="GZ7" s="30"/>
      <c r="HA7" s="33"/>
      <c r="HB7" s="34"/>
      <c r="HC7" s="36"/>
      <c r="HD7" s="26"/>
      <c r="HG7" s="26"/>
      <c r="HH7" s="29"/>
      <c r="HI7" s="30"/>
      <c r="HJ7" s="30"/>
      <c r="HK7" s="30"/>
      <c r="HL7" s="31"/>
      <c r="HM7" s="31"/>
      <c r="HN7" s="31"/>
      <c r="HO7" s="32"/>
      <c r="HP7" s="32"/>
      <c r="HQ7" s="32"/>
      <c r="HR7" s="32"/>
      <c r="HS7" s="30"/>
      <c r="HT7" s="29"/>
      <c r="HU7" s="30"/>
      <c r="HV7" s="33"/>
      <c r="HW7" s="34"/>
      <c r="HX7" s="36"/>
      <c r="HY7" s="26"/>
      <c r="IB7" s="26"/>
      <c r="IC7" s="29"/>
      <c r="ID7" s="30"/>
      <c r="IE7" s="30"/>
      <c r="IF7" s="30"/>
      <c r="IG7" s="31"/>
      <c r="IH7" s="31"/>
      <c r="II7" s="31"/>
      <c r="IJ7" s="32"/>
      <c r="IK7" s="32"/>
      <c r="IL7" s="32"/>
      <c r="IM7" s="32"/>
      <c r="IN7" s="30"/>
      <c r="IO7" s="29"/>
      <c r="IP7" s="30"/>
      <c r="IQ7" s="33"/>
      <c r="IR7" s="34"/>
      <c r="IS7" s="36"/>
      <c r="IT7" s="26"/>
    </row>
    <row r="8" spans="1:254" s="28" customFormat="1" ht="15" customHeight="1">
      <c r="A8" s="44" t="s">
        <v>221</v>
      </c>
      <c r="B8" s="45" t="s">
        <v>229</v>
      </c>
      <c r="C8" s="28" t="s">
        <v>7</v>
      </c>
      <c r="D8" s="28" t="s">
        <v>8</v>
      </c>
      <c r="E8" s="26" t="s">
        <v>39</v>
      </c>
      <c r="F8" s="29">
        <v>0.356</v>
      </c>
      <c r="G8" s="30">
        <f>F8*2.2046</f>
        <v>0.7848376</v>
      </c>
      <c r="H8" s="30">
        <f>(G8-J8)*16</f>
        <v>12.5574016</v>
      </c>
      <c r="I8" s="30">
        <f>(H8-K8)*16</f>
        <v>8.918425600000006</v>
      </c>
      <c r="J8" s="31">
        <f>ROUNDDOWN(G8,0)</f>
        <v>0</v>
      </c>
      <c r="K8" s="31">
        <f>ROUNDDOWN(H8,0)</f>
        <v>12</v>
      </c>
      <c r="L8" s="31">
        <f>ROUND(I8,0)</f>
        <v>9</v>
      </c>
      <c r="M8" s="32">
        <f>IF(N8=16,J8+1,J8)</f>
        <v>0</v>
      </c>
      <c r="N8" s="32">
        <f>IF(L8=16,K8+1,K8)</f>
        <v>12</v>
      </c>
      <c r="O8" s="32">
        <f>IF(N8=16,0,N8)</f>
        <v>12</v>
      </c>
      <c r="P8" s="32">
        <f>IF(L8=16,0,L8)</f>
        <v>9</v>
      </c>
      <c r="Q8" s="30">
        <v>0.794</v>
      </c>
      <c r="R8" s="29">
        <f>F8/Q8*100</f>
        <v>44.83627204030226</v>
      </c>
      <c r="S8" s="30">
        <v>0.596</v>
      </c>
      <c r="T8" s="33" t="str">
        <f>IF(F8&gt;=S8,"Q","-")</f>
        <v>-</v>
      </c>
      <c r="U8" s="12" t="s">
        <v>209</v>
      </c>
      <c r="V8" s="29">
        <f>SUM(F8/0.624*100)</f>
        <v>57.05128205128205</v>
      </c>
      <c r="W8" s="26"/>
      <c r="X8" s="51"/>
      <c r="Y8" s="55"/>
      <c r="Z8" s="26"/>
      <c r="AA8" s="29"/>
      <c r="AB8" s="30"/>
      <c r="AC8" s="30"/>
      <c r="AD8" s="30"/>
      <c r="AE8" s="31"/>
      <c r="AF8" s="31"/>
      <c r="AG8" s="31"/>
      <c r="AH8" s="32"/>
      <c r="AI8" s="32"/>
      <c r="AJ8" s="32"/>
      <c r="AK8" s="32"/>
      <c r="AL8" s="30"/>
      <c r="AM8" s="29"/>
      <c r="AN8" s="30"/>
      <c r="AO8" s="33"/>
      <c r="AP8" s="34"/>
      <c r="AQ8" s="36"/>
      <c r="AR8" s="26"/>
      <c r="AU8" s="26"/>
      <c r="AV8" s="29"/>
      <c r="AW8" s="30"/>
      <c r="AX8" s="30"/>
      <c r="AY8" s="30"/>
      <c r="AZ8" s="31"/>
      <c r="BA8" s="31"/>
      <c r="BB8" s="31"/>
      <c r="BC8" s="32"/>
      <c r="BD8" s="32"/>
      <c r="BE8" s="32"/>
      <c r="BF8" s="32"/>
      <c r="BG8" s="30"/>
      <c r="BH8" s="29"/>
      <c r="BI8" s="30"/>
      <c r="BJ8" s="33"/>
      <c r="BK8" s="34"/>
      <c r="BL8" s="36"/>
      <c r="BM8" s="26"/>
      <c r="BP8" s="26"/>
      <c r="BQ8" s="29"/>
      <c r="BR8" s="30"/>
      <c r="BS8" s="30"/>
      <c r="BT8" s="30"/>
      <c r="BU8" s="31"/>
      <c r="BV8" s="31"/>
      <c r="BW8" s="31"/>
      <c r="BX8" s="32"/>
      <c r="BY8" s="32"/>
      <c r="BZ8" s="32"/>
      <c r="CA8" s="32"/>
      <c r="CB8" s="30"/>
      <c r="CC8" s="29"/>
      <c r="CD8" s="30"/>
      <c r="CE8" s="33"/>
      <c r="CF8" s="34"/>
      <c r="CG8" s="36"/>
      <c r="CH8" s="26"/>
      <c r="CK8" s="26"/>
      <c r="CL8" s="29"/>
      <c r="CM8" s="30"/>
      <c r="CN8" s="30"/>
      <c r="CO8" s="30"/>
      <c r="CP8" s="31"/>
      <c r="CQ8" s="31"/>
      <c r="CR8" s="31"/>
      <c r="CS8" s="32"/>
      <c r="CT8" s="32"/>
      <c r="CU8" s="32"/>
      <c r="CV8" s="32"/>
      <c r="CW8" s="30"/>
      <c r="CX8" s="29"/>
      <c r="CY8" s="30"/>
      <c r="CZ8" s="33"/>
      <c r="DA8" s="34"/>
      <c r="DB8" s="36"/>
      <c r="DC8" s="26"/>
      <c r="DF8" s="26"/>
      <c r="DG8" s="29"/>
      <c r="DH8" s="30"/>
      <c r="DI8" s="30"/>
      <c r="DJ8" s="30"/>
      <c r="DK8" s="31"/>
      <c r="DL8" s="31"/>
      <c r="DM8" s="31"/>
      <c r="DN8" s="32"/>
      <c r="DO8" s="32"/>
      <c r="DP8" s="32"/>
      <c r="DQ8" s="32"/>
      <c r="DR8" s="30"/>
      <c r="DS8" s="29"/>
      <c r="DT8" s="30"/>
      <c r="DU8" s="33"/>
      <c r="DV8" s="34"/>
      <c r="DW8" s="36"/>
      <c r="DX8" s="26"/>
      <c r="EA8" s="26"/>
      <c r="EB8" s="29"/>
      <c r="EC8" s="30"/>
      <c r="ED8" s="30"/>
      <c r="EE8" s="30"/>
      <c r="EF8" s="31"/>
      <c r="EG8" s="31"/>
      <c r="EH8" s="31"/>
      <c r="EI8" s="32"/>
      <c r="EJ8" s="32"/>
      <c r="EK8" s="32"/>
      <c r="EL8" s="32"/>
      <c r="EM8" s="30"/>
      <c r="EN8" s="29"/>
      <c r="EO8" s="30"/>
      <c r="EP8" s="33"/>
      <c r="EQ8" s="34"/>
      <c r="ER8" s="36"/>
      <c r="ES8" s="26"/>
      <c r="EV8" s="26"/>
      <c r="EW8" s="29"/>
      <c r="EX8" s="30"/>
      <c r="EY8" s="30"/>
      <c r="EZ8" s="30"/>
      <c r="FA8" s="31"/>
      <c r="FB8" s="31"/>
      <c r="FC8" s="31"/>
      <c r="FD8" s="32"/>
      <c r="FE8" s="32"/>
      <c r="FF8" s="32"/>
      <c r="FG8" s="32"/>
      <c r="FH8" s="30"/>
      <c r="FI8" s="29"/>
      <c r="FJ8" s="30"/>
      <c r="FK8" s="33"/>
      <c r="FL8" s="34"/>
      <c r="FM8" s="36"/>
      <c r="FN8" s="26"/>
      <c r="FQ8" s="26"/>
      <c r="FR8" s="29"/>
      <c r="FS8" s="30"/>
      <c r="FT8" s="30"/>
      <c r="FU8" s="30"/>
      <c r="FV8" s="31"/>
      <c r="FW8" s="31"/>
      <c r="FX8" s="31"/>
      <c r="FY8" s="32"/>
      <c r="FZ8" s="32"/>
      <c r="GA8" s="32"/>
      <c r="GB8" s="32"/>
      <c r="GC8" s="30"/>
      <c r="GD8" s="29"/>
      <c r="GE8" s="30"/>
      <c r="GF8" s="33"/>
      <c r="GG8" s="34"/>
      <c r="GH8" s="36"/>
      <c r="GI8" s="26"/>
      <c r="GL8" s="26"/>
      <c r="GM8" s="29"/>
      <c r="GN8" s="30"/>
      <c r="GO8" s="30"/>
      <c r="GP8" s="30"/>
      <c r="GQ8" s="31"/>
      <c r="GR8" s="31"/>
      <c r="GS8" s="31"/>
      <c r="GT8" s="32"/>
      <c r="GU8" s="32"/>
      <c r="GV8" s="32"/>
      <c r="GW8" s="32"/>
      <c r="GX8" s="30"/>
      <c r="GY8" s="29"/>
      <c r="GZ8" s="30"/>
      <c r="HA8" s="33"/>
      <c r="HB8" s="34"/>
      <c r="HC8" s="36"/>
      <c r="HD8" s="26"/>
      <c r="HG8" s="26"/>
      <c r="HH8" s="29"/>
      <c r="HI8" s="30"/>
      <c r="HJ8" s="30"/>
      <c r="HK8" s="30"/>
      <c r="HL8" s="31"/>
      <c r="HM8" s="31"/>
      <c r="HN8" s="31"/>
      <c r="HO8" s="32"/>
      <c r="HP8" s="32"/>
      <c r="HQ8" s="32"/>
      <c r="HR8" s="32"/>
      <c r="HS8" s="30"/>
      <c r="HT8" s="29"/>
      <c r="HU8" s="30"/>
      <c r="HV8" s="33"/>
      <c r="HW8" s="34"/>
      <c r="HX8" s="36"/>
      <c r="HY8" s="26"/>
      <c r="IB8" s="26"/>
      <c r="IC8" s="29"/>
      <c r="ID8" s="30"/>
      <c r="IE8" s="30"/>
      <c r="IF8" s="30"/>
      <c r="IG8" s="31"/>
      <c r="IH8" s="31"/>
      <c r="II8" s="31"/>
      <c r="IJ8" s="32"/>
      <c r="IK8" s="32"/>
      <c r="IL8" s="32"/>
      <c r="IM8" s="32"/>
      <c r="IN8" s="30"/>
      <c r="IO8" s="29"/>
      <c r="IP8" s="30"/>
      <c r="IQ8" s="33"/>
      <c r="IR8" s="34"/>
      <c r="IS8" s="36"/>
      <c r="IT8" s="26"/>
    </row>
    <row r="9" spans="1:254" s="28" customFormat="1" ht="15" customHeight="1">
      <c r="A9" s="44" t="s">
        <v>221</v>
      </c>
      <c r="B9" s="45" t="s">
        <v>229</v>
      </c>
      <c r="C9" s="28" t="s">
        <v>7</v>
      </c>
      <c r="D9" s="28" t="s">
        <v>8</v>
      </c>
      <c r="E9" s="26" t="s">
        <v>39</v>
      </c>
      <c r="F9" s="29">
        <v>0.346</v>
      </c>
      <c r="G9" s="30">
        <f>F9*2.2046</f>
        <v>0.7627916</v>
      </c>
      <c r="H9" s="30">
        <f>(G9-J9)*16</f>
        <v>12.2046656</v>
      </c>
      <c r="I9" s="30">
        <f>(H9-K9)*16</f>
        <v>3.2746496000000036</v>
      </c>
      <c r="J9" s="31">
        <f>ROUNDDOWN(G9,0)</f>
        <v>0</v>
      </c>
      <c r="K9" s="31">
        <f>ROUNDDOWN(H9,0)</f>
        <v>12</v>
      </c>
      <c r="L9" s="31">
        <f>ROUND(I9,0)</f>
        <v>3</v>
      </c>
      <c r="M9" s="32">
        <f>IF(N9=16,J9+1,J9)</f>
        <v>0</v>
      </c>
      <c r="N9" s="32">
        <f>IF(L9=16,K9+1,K9)</f>
        <v>12</v>
      </c>
      <c r="O9" s="32">
        <f>IF(N9=16,0,N9)</f>
        <v>12</v>
      </c>
      <c r="P9" s="32">
        <f>IF(L9=16,0,L9)</f>
        <v>3</v>
      </c>
      <c r="Q9" s="30">
        <v>0.794</v>
      </c>
      <c r="R9" s="29">
        <f>F9/Q9*100</f>
        <v>43.57682619647355</v>
      </c>
      <c r="S9" s="30">
        <v>0.596</v>
      </c>
      <c r="T9" s="33" t="str">
        <f>IF(F9&gt;=S9,"Q","-")</f>
        <v>-</v>
      </c>
      <c r="U9" s="12" t="s">
        <v>209</v>
      </c>
      <c r="V9" s="29">
        <f>SUM(F9/0.624*100)</f>
        <v>55.44871794871794</v>
      </c>
      <c r="W9" s="26"/>
      <c r="X9" s="51"/>
      <c r="Y9" s="55"/>
      <c r="Z9" s="26"/>
      <c r="AA9" s="29"/>
      <c r="AB9" s="30"/>
      <c r="AC9" s="30"/>
      <c r="AD9" s="30"/>
      <c r="AE9" s="31"/>
      <c r="AF9" s="31"/>
      <c r="AG9" s="31"/>
      <c r="AH9" s="32"/>
      <c r="AI9" s="32"/>
      <c r="AJ9" s="32"/>
      <c r="AK9" s="32"/>
      <c r="AL9" s="30"/>
      <c r="AM9" s="29"/>
      <c r="AN9" s="30"/>
      <c r="AO9" s="33"/>
      <c r="AP9" s="34"/>
      <c r="AQ9" s="36"/>
      <c r="AR9" s="26"/>
      <c r="AU9" s="26"/>
      <c r="AV9" s="29"/>
      <c r="AW9" s="30"/>
      <c r="AX9" s="30"/>
      <c r="AY9" s="30"/>
      <c r="AZ9" s="31"/>
      <c r="BA9" s="31"/>
      <c r="BB9" s="31"/>
      <c r="BC9" s="32"/>
      <c r="BD9" s="32"/>
      <c r="BE9" s="32"/>
      <c r="BF9" s="32"/>
      <c r="BG9" s="30"/>
      <c r="BH9" s="29"/>
      <c r="BI9" s="30"/>
      <c r="BJ9" s="33"/>
      <c r="BK9" s="34"/>
      <c r="BL9" s="36"/>
      <c r="BM9" s="26"/>
      <c r="BP9" s="26"/>
      <c r="BQ9" s="29"/>
      <c r="BR9" s="30"/>
      <c r="BS9" s="30"/>
      <c r="BT9" s="30"/>
      <c r="BU9" s="31"/>
      <c r="BV9" s="31"/>
      <c r="BW9" s="31"/>
      <c r="BX9" s="32"/>
      <c r="BY9" s="32"/>
      <c r="BZ9" s="32"/>
      <c r="CA9" s="32"/>
      <c r="CB9" s="30"/>
      <c r="CC9" s="29"/>
      <c r="CD9" s="30"/>
      <c r="CE9" s="33"/>
      <c r="CF9" s="34"/>
      <c r="CG9" s="36"/>
      <c r="CH9" s="26"/>
      <c r="CK9" s="26"/>
      <c r="CL9" s="29"/>
      <c r="CM9" s="30"/>
      <c r="CN9" s="30"/>
      <c r="CO9" s="30"/>
      <c r="CP9" s="31"/>
      <c r="CQ9" s="31"/>
      <c r="CR9" s="31"/>
      <c r="CS9" s="32"/>
      <c r="CT9" s="32"/>
      <c r="CU9" s="32"/>
      <c r="CV9" s="32"/>
      <c r="CW9" s="30"/>
      <c r="CX9" s="29"/>
      <c r="CY9" s="30"/>
      <c r="CZ9" s="33"/>
      <c r="DA9" s="34"/>
      <c r="DB9" s="36"/>
      <c r="DC9" s="26"/>
      <c r="DF9" s="26"/>
      <c r="DG9" s="29"/>
      <c r="DH9" s="30"/>
      <c r="DI9" s="30"/>
      <c r="DJ9" s="30"/>
      <c r="DK9" s="31"/>
      <c r="DL9" s="31"/>
      <c r="DM9" s="31"/>
      <c r="DN9" s="32"/>
      <c r="DO9" s="32"/>
      <c r="DP9" s="32"/>
      <c r="DQ9" s="32"/>
      <c r="DR9" s="30"/>
      <c r="DS9" s="29"/>
      <c r="DT9" s="30"/>
      <c r="DU9" s="33"/>
      <c r="DV9" s="34"/>
      <c r="DW9" s="36"/>
      <c r="DX9" s="26"/>
      <c r="EA9" s="26"/>
      <c r="EB9" s="29"/>
      <c r="EC9" s="30"/>
      <c r="ED9" s="30"/>
      <c r="EE9" s="30"/>
      <c r="EF9" s="31"/>
      <c r="EG9" s="31"/>
      <c r="EH9" s="31"/>
      <c r="EI9" s="32"/>
      <c r="EJ9" s="32"/>
      <c r="EK9" s="32"/>
      <c r="EL9" s="32"/>
      <c r="EM9" s="30"/>
      <c r="EN9" s="29"/>
      <c r="EO9" s="30"/>
      <c r="EP9" s="33"/>
      <c r="EQ9" s="34"/>
      <c r="ER9" s="36"/>
      <c r="ES9" s="26"/>
      <c r="EV9" s="26"/>
      <c r="EW9" s="29"/>
      <c r="EX9" s="30"/>
      <c r="EY9" s="30"/>
      <c r="EZ9" s="30"/>
      <c r="FA9" s="31"/>
      <c r="FB9" s="31"/>
      <c r="FC9" s="31"/>
      <c r="FD9" s="32"/>
      <c r="FE9" s="32"/>
      <c r="FF9" s="32"/>
      <c r="FG9" s="32"/>
      <c r="FH9" s="30"/>
      <c r="FI9" s="29"/>
      <c r="FJ9" s="30"/>
      <c r="FK9" s="33"/>
      <c r="FL9" s="34"/>
      <c r="FM9" s="36"/>
      <c r="FN9" s="26"/>
      <c r="FQ9" s="26"/>
      <c r="FR9" s="29"/>
      <c r="FS9" s="30"/>
      <c r="FT9" s="30"/>
      <c r="FU9" s="30"/>
      <c r="FV9" s="31"/>
      <c r="FW9" s="31"/>
      <c r="FX9" s="31"/>
      <c r="FY9" s="32"/>
      <c r="FZ9" s="32"/>
      <c r="GA9" s="32"/>
      <c r="GB9" s="32"/>
      <c r="GC9" s="30"/>
      <c r="GD9" s="29"/>
      <c r="GE9" s="30"/>
      <c r="GF9" s="33"/>
      <c r="GG9" s="34"/>
      <c r="GH9" s="36"/>
      <c r="GI9" s="26"/>
      <c r="GL9" s="26"/>
      <c r="GM9" s="29"/>
      <c r="GN9" s="30"/>
      <c r="GO9" s="30"/>
      <c r="GP9" s="30"/>
      <c r="GQ9" s="31"/>
      <c r="GR9" s="31"/>
      <c r="GS9" s="31"/>
      <c r="GT9" s="32"/>
      <c r="GU9" s="32"/>
      <c r="GV9" s="32"/>
      <c r="GW9" s="32"/>
      <c r="GX9" s="30"/>
      <c r="GY9" s="29"/>
      <c r="GZ9" s="30"/>
      <c r="HA9" s="33"/>
      <c r="HB9" s="34"/>
      <c r="HC9" s="36"/>
      <c r="HD9" s="26"/>
      <c r="HG9" s="26"/>
      <c r="HH9" s="29"/>
      <c r="HI9" s="30"/>
      <c r="HJ9" s="30"/>
      <c r="HK9" s="30"/>
      <c r="HL9" s="31"/>
      <c r="HM9" s="31"/>
      <c r="HN9" s="31"/>
      <c r="HO9" s="32"/>
      <c r="HP9" s="32"/>
      <c r="HQ9" s="32"/>
      <c r="HR9" s="32"/>
      <c r="HS9" s="30"/>
      <c r="HT9" s="29"/>
      <c r="HU9" s="30"/>
      <c r="HV9" s="33"/>
      <c r="HW9" s="34"/>
      <c r="HX9" s="36"/>
      <c r="HY9" s="26"/>
      <c r="IB9" s="26"/>
      <c r="IC9" s="29"/>
      <c r="ID9" s="30"/>
      <c r="IE9" s="30"/>
      <c r="IF9" s="30"/>
      <c r="IG9" s="31"/>
      <c r="IH9" s="31"/>
      <c r="II9" s="31"/>
      <c r="IJ9" s="32"/>
      <c r="IK9" s="32"/>
      <c r="IL9" s="32"/>
      <c r="IM9" s="32"/>
      <c r="IN9" s="30"/>
      <c r="IO9" s="29"/>
      <c r="IP9" s="30"/>
      <c r="IQ9" s="33"/>
      <c r="IR9" s="34"/>
      <c r="IS9" s="36"/>
      <c r="IT9" s="26"/>
    </row>
    <row r="10" spans="1:254" s="28" customFormat="1" ht="15" customHeight="1">
      <c r="A10" s="44" t="s">
        <v>221</v>
      </c>
      <c r="B10" s="45" t="s">
        <v>230</v>
      </c>
      <c r="C10" s="28" t="s">
        <v>7</v>
      </c>
      <c r="D10" s="28" t="s">
        <v>8</v>
      </c>
      <c r="E10" s="26" t="s">
        <v>39</v>
      </c>
      <c r="F10" s="29">
        <v>0.335</v>
      </c>
      <c r="G10" s="30">
        <f>F10*2.2046</f>
        <v>0.7385410000000001</v>
      </c>
      <c r="H10" s="30">
        <f>(G10-J10)*16</f>
        <v>11.816656000000002</v>
      </c>
      <c r="I10" s="30">
        <f>(H10-K10)*16</f>
        <v>13.06649600000003</v>
      </c>
      <c r="J10" s="31">
        <f>ROUNDDOWN(G10,0)</f>
        <v>0</v>
      </c>
      <c r="K10" s="31">
        <f>ROUNDDOWN(H10,0)</f>
        <v>11</v>
      </c>
      <c r="L10" s="31">
        <f>ROUND(I10,0)</f>
        <v>13</v>
      </c>
      <c r="M10" s="32">
        <f>IF(N10=16,J10+1,J10)</f>
        <v>0</v>
      </c>
      <c r="N10" s="32">
        <f>IF(L10=16,K10+1,K10)</f>
        <v>11</v>
      </c>
      <c r="O10" s="32">
        <f>IF(N10=16,0,N10)</f>
        <v>11</v>
      </c>
      <c r="P10" s="32">
        <f>IF(L10=16,0,L10)</f>
        <v>13</v>
      </c>
      <c r="Q10" s="30">
        <v>0.794</v>
      </c>
      <c r="R10" s="29">
        <f>F10/Q10*100</f>
        <v>42.19143576826197</v>
      </c>
      <c r="S10" s="30">
        <v>0.596</v>
      </c>
      <c r="T10" s="33" t="str">
        <f>IF(F10&gt;=S10,"Q","-")</f>
        <v>-</v>
      </c>
      <c r="U10" s="12" t="s">
        <v>209</v>
      </c>
      <c r="V10" s="29">
        <f>SUM(F10/0.624*100)</f>
        <v>53.68589743589743</v>
      </c>
      <c r="W10" s="26"/>
      <c r="X10" s="51"/>
      <c r="Y10" s="55"/>
      <c r="Z10" s="26"/>
      <c r="AA10" s="29"/>
      <c r="AB10" s="30"/>
      <c r="AC10" s="30"/>
      <c r="AD10" s="30"/>
      <c r="AE10" s="31"/>
      <c r="AF10" s="31"/>
      <c r="AG10" s="31"/>
      <c r="AH10" s="32"/>
      <c r="AI10" s="32"/>
      <c r="AJ10" s="32"/>
      <c r="AK10" s="32"/>
      <c r="AL10" s="30"/>
      <c r="AM10" s="29"/>
      <c r="AN10" s="30"/>
      <c r="AO10" s="33"/>
      <c r="AP10" s="34"/>
      <c r="AQ10" s="36"/>
      <c r="AR10" s="26"/>
      <c r="AU10" s="26"/>
      <c r="AV10" s="29"/>
      <c r="AW10" s="30"/>
      <c r="AX10" s="30"/>
      <c r="AY10" s="30"/>
      <c r="AZ10" s="31"/>
      <c r="BA10" s="31"/>
      <c r="BB10" s="31"/>
      <c r="BC10" s="32"/>
      <c r="BD10" s="32"/>
      <c r="BE10" s="32"/>
      <c r="BF10" s="32"/>
      <c r="BG10" s="30"/>
      <c r="BH10" s="29"/>
      <c r="BI10" s="30"/>
      <c r="BJ10" s="33"/>
      <c r="BK10" s="34"/>
      <c r="BL10" s="36"/>
      <c r="BM10" s="26"/>
      <c r="BP10" s="26"/>
      <c r="BQ10" s="29"/>
      <c r="BR10" s="30"/>
      <c r="BS10" s="30"/>
      <c r="BT10" s="30"/>
      <c r="BU10" s="31"/>
      <c r="BV10" s="31"/>
      <c r="BW10" s="31"/>
      <c r="BX10" s="32"/>
      <c r="BY10" s="32"/>
      <c r="BZ10" s="32"/>
      <c r="CA10" s="32"/>
      <c r="CB10" s="30"/>
      <c r="CC10" s="29"/>
      <c r="CD10" s="30"/>
      <c r="CE10" s="33"/>
      <c r="CF10" s="34"/>
      <c r="CG10" s="36"/>
      <c r="CH10" s="26"/>
      <c r="CK10" s="26"/>
      <c r="CL10" s="29"/>
      <c r="CM10" s="30"/>
      <c r="CN10" s="30"/>
      <c r="CO10" s="30"/>
      <c r="CP10" s="31"/>
      <c r="CQ10" s="31"/>
      <c r="CR10" s="31"/>
      <c r="CS10" s="32"/>
      <c r="CT10" s="32"/>
      <c r="CU10" s="32"/>
      <c r="CV10" s="32"/>
      <c r="CW10" s="30"/>
      <c r="CX10" s="29"/>
      <c r="CY10" s="30"/>
      <c r="CZ10" s="33"/>
      <c r="DA10" s="34"/>
      <c r="DB10" s="36"/>
      <c r="DC10" s="26"/>
      <c r="DF10" s="26"/>
      <c r="DG10" s="29"/>
      <c r="DH10" s="30"/>
      <c r="DI10" s="30"/>
      <c r="DJ10" s="30"/>
      <c r="DK10" s="31"/>
      <c r="DL10" s="31"/>
      <c r="DM10" s="31"/>
      <c r="DN10" s="32"/>
      <c r="DO10" s="32"/>
      <c r="DP10" s="32"/>
      <c r="DQ10" s="32"/>
      <c r="DR10" s="30"/>
      <c r="DS10" s="29"/>
      <c r="DT10" s="30"/>
      <c r="DU10" s="33"/>
      <c r="DV10" s="34"/>
      <c r="DW10" s="36"/>
      <c r="DX10" s="26"/>
      <c r="EA10" s="26"/>
      <c r="EB10" s="29"/>
      <c r="EC10" s="30"/>
      <c r="ED10" s="30"/>
      <c r="EE10" s="30"/>
      <c r="EF10" s="31"/>
      <c r="EG10" s="31"/>
      <c r="EH10" s="31"/>
      <c r="EI10" s="32"/>
      <c r="EJ10" s="32"/>
      <c r="EK10" s="32"/>
      <c r="EL10" s="32"/>
      <c r="EM10" s="30"/>
      <c r="EN10" s="29"/>
      <c r="EO10" s="30"/>
      <c r="EP10" s="33"/>
      <c r="EQ10" s="34"/>
      <c r="ER10" s="36"/>
      <c r="ES10" s="26"/>
      <c r="EV10" s="26"/>
      <c r="EW10" s="29"/>
      <c r="EX10" s="30"/>
      <c r="EY10" s="30"/>
      <c r="EZ10" s="30"/>
      <c r="FA10" s="31"/>
      <c r="FB10" s="31"/>
      <c r="FC10" s="31"/>
      <c r="FD10" s="32"/>
      <c r="FE10" s="32"/>
      <c r="FF10" s="32"/>
      <c r="FG10" s="32"/>
      <c r="FH10" s="30"/>
      <c r="FI10" s="29"/>
      <c r="FJ10" s="30"/>
      <c r="FK10" s="33"/>
      <c r="FL10" s="34"/>
      <c r="FM10" s="36"/>
      <c r="FN10" s="26"/>
      <c r="FQ10" s="26"/>
      <c r="FR10" s="29"/>
      <c r="FS10" s="30"/>
      <c r="FT10" s="30"/>
      <c r="FU10" s="30"/>
      <c r="FV10" s="31"/>
      <c r="FW10" s="31"/>
      <c r="FX10" s="31"/>
      <c r="FY10" s="32"/>
      <c r="FZ10" s="32"/>
      <c r="GA10" s="32"/>
      <c r="GB10" s="32"/>
      <c r="GC10" s="30"/>
      <c r="GD10" s="29"/>
      <c r="GE10" s="30"/>
      <c r="GF10" s="33"/>
      <c r="GG10" s="34"/>
      <c r="GH10" s="36"/>
      <c r="GI10" s="26"/>
      <c r="GL10" s="26"/>
      <c r="GM10" s="29"/>
      <c r="GN10" s="30"/>
      <c r="GO10" s="30"/>
      <c r="GP10" s="30"/>
      <c r="GQ10" s="31"/>
      <c r="GR10" s="31"/>
      <c r="GS10" s="31"/>
      <c r="GT10" s="32"/>
      <c r="GU10" s="32"/>
      <c r="GV10" s="32"/>
      <c r="GW10" s="32"/>
      <c r="GX10" s="30"/>
      <c r="GY10" s="29"/>
      <c r="GZ10" s="30"/>
      <c r="HA10" s="33"/>
      <c r="HB10" s="34"/>
      <c r="HC10" s="36"/>
      <c r="HD10" s="26"/>
      <c r="HG10" s="26"/>
      <c r="HH10" s="29"/>
      <c r="HI10" s="30"/>
      <c r="HJ10" s="30"/>
      <c r="HK10" s="30"/>
      <c r="HL10" s="31"/>
      <c r="HM10" s="31"/>
      <c r="HN10" s="31"/>
      <c r="HO10" s="32"/>
      <c r="HP10" s="32"/>
      <c r="HQ10" s="32"/>
      <c r="HR10" s="32"/>
      <c r="HS10" s="30"/>
      <c r="HT10" s="29"/>
      <c r="HU10" s="30"/>
      <c r="HV10" s="33"/>
      <c r="HW10" s="34"/>
      <c r="HX10" s="36"/>
      <c r="HY10" s="26"/>
      <c r="IB10" s="26"/>
      <c r="IC10" s="29"/>
      <c r="ID10" s="30"/>
      <c r="IE10" s="30"/>
      <c r="IF10" s="30"/>
      <c r="IG10" s="31"/>
      <c r="IH10" s="31"/>
      <c r="II10" s="31"/>
      <c r="IJ10" s="32"/>
      <c r="IK10" s="32"/>
      <c r="IL10" s="32"/>
      <c r="IM10" s="32"/>
      <c r="IN10" s="30"/>
      <c r="IO10" s="29"/>
      <c r="IP10" s="30"/>
      <c r="IQ10" s="33"/>
      <c r="IR10" s="34"/>
      <c r="IS10" s="36"/>
      <c r="IT10" s="26"/>
    </row>
    <row r="11" spans="1:254" s="28" customFormat="1" ht="15" customHeight="1">
      <c r="A11" s="44" t="s">
        <v>221</v>
      </c>
      <c r="B11" s="45" t="s">
        <v>230</v>
      </c>
      <c r="C11" s="28" t="s">
        <v>7</v>
      </c>
      <c r="D11" s="28" t="s">
        <v>8</v>
      </c>
      <c r="E11" s="26" t="s">
        <v>39</v>
      </c>
      <c r="F11" s="29">
        <v>0.316</v>
      </c>
      <c r="G11" s="30">
        <f>F11*2.2046</f>
        <v>0.6966536000000001</v>
      </c>
      <c r="H11" s="30">
        <f>(G11-J11)*16</f>
        <v>11.146457600000002</v>
      </c>
      <c r="I11" s="30">
        <f>(H11-K11)*16</f>
        <v>2.3433216000000243</v>
      </c>
      <c r="J11" s="31">
        <f>ROUNDDOWN(G11,0)</f>
        <v>0</v>
      </c>
      <c r="K11" s="31">
        <f>ROUNDDOWN(H11,0)</f>
        <v>11</v>
      </c>
      <c r="L11" s="31">
        <f>ROUND(I11,0)</f>
        <v>2</v>
      </c>
      <c r="M11" s="32">
        <f>IF(N11=16,J11+1,J11)</f>
        <v>0</v>
      </c>
      <c r="N11" s="32">
        <f>IF(L11=16,K11+1,K11)</f>
        <v>11</v>
      </c>
      <c r="O11" s="32">
        <f>IF(N11=16,0,N11)</f>
        <v>11</v>
      </c>
      <c r="P11" s="32">
        <f>IF(L11=16,0,L11)</f>
        <v>2</v>
      </c>
      <c r="Q11" s="30">
        <v>0.794</v>
      </c>
      <c r="R11" s="29">
        <f>F11/Q11*100</f>
        <v>39.7984886649874</v>
      </c>
      <c r="S11" s="30">
        <v>0.596</v>
      </c>
      <c r="T11" s="33" t="str">
        <f>IF(F11&gt;=S11,"Q","-")</f>
        <v>-</v>
      </c>
      <c r="U11" s="12" t="s">
        <v>209</v>
      </c>
      <c r="V11" s="29">
        <f>SUM(F11/0.624*100)</f>
        <v>50.641025641025635</v>
      </c>
      <c r="W11" s="26"/>
      <c r="X11" s="51"/>
      <c r="Y11" s="55"/>
      <c r="Z11" s="26"/>
      <c r="AA11" s="29"/>
      <c r="AB11" s="30"/>
      <c r="AC11" s="30"/>
      <c r="AD11" s="30"/>
      <c r="AE11" s="31"/>
      <c r="AF11" s="31"/>
      <c r="AG11" s="31"/>
      <c r="AH11" s="32"/>
      <c r="AI11" s="32"/>
      <c r="AJ11" s="32"/>
      <c r="AK11" s="32"/>
      <c r="AL11" s="30"/>
      <c r="AM11" s="29"/>
      <c r="AN11" s="30"/>
      <c r="AO11" s="33"/>
      <c r="AP11" s="34"/>
      <c r="AQ11" s="36"/>
      <c r="AR11" s="26"/>
      <c r="AU11" s="26"/>
      <c r="AV11" s="29"/>
      <c r="AW11" s="30"/>
      <c r="AX11" s="30"/>
      <c r="AY11" s="30"/>
      <c r="AZ11" s="31"/>
      <c r="BA11" s="31"/>
      <c r="BB11" s="31"/>
      <c r="BC11" s="32"/>
      <c r="BD11" s="32"/>
      <c r="BE11" s="32"/>
      <c r="BF11" s="32"/>
      <c r="BG11" s="30"/>
      <c r="BH11" s="29"/>
      <c r="BI11" s="30"/>
      <c r="BJ11" s="33"/>
      <c r="BK11" s="34"/>
      <c r="BL11" s="36"/>
      <c r="BM11" s="26"/>
      <c r="BP11" s="26"/>
      <c r="BQ11" s="29"/>
      <c r="BR11" s="30"/>
      <c r="BS11" s="30"/>
      <c r="BT11" s="30"/>
      <c r="BU11" s="31"/>
      <c r="BV11" s="31"/>
      <c r="BW11" s="31"/>
      <c r="BX11" s="32"/>
      <c r="BY11" s="32"/>
      <c r="BZ11" s="32"/>
      <c r="CA11" s="32"/>
      <c r="CB11" s="30"/>
      <c r="CC11" s="29"/>
      <c r="CD11" s="30"/>
      <c r="CE11" s="33"/>
      <c r="CF11" s="34"/>
      <c r="CG11" s="36"/>
      <c r="CH11" s="26"/>
      <c r="CK11" s="26"/>
      <c r="CL11" s="29"/>
      <c r="CM11" s="30"/>
      <c r="CN11" s="30"/>
      <c r="CO11" s="30"/>
      <c r="CP11" s="31"/>
      <c r="CQ11" s="31"/>
      <c r="CR11" s="31"/>
      <c r="CS11" s="32"/>
      <c r="CT11" s="32"/>
      <c r="CU11" s="32"/>
      <c r="CV11" s="32"/>
      <c r="CW11" s="30"/>
      <c r="CX11" s="29"/>
      <c r="CY11" s="30"/>
      <c r="CZ11" s="33"/>
      <c r="DA11" s="34"/>
      <c r="DB11" s="36"/>
      <c r="DC11" s="26"/>
      <c r="DF11" s="26"/>
      <c r="DG11" s="29"/>
      <c r="DH11" s="30"/>
      <c r="DI11" s="30"/>
      <c r="DJ11" s="30"/>
      <c r="DK11" s="31"/>
      <c r="DL11" s="31"/>
      <c r="DM11" s="31"/>
      <c r="DN11" s="32"/>
      <c r="DO11" s="32"/>
      <c r="DP11" s="32"/>
      <c r="DQ11" s="32"/>
      <c r="DR11" s="30"/>
      <c r="DS11" s="29"/>
      <c r="DT11" s="30"/>
      <c r="DU11" s="33"/>
      <c r="DV11" s="34"/>
      <c r="DW11" s="36"/>
      <c r="DX11" s="26"/>
      <c r="EA11" s="26"/>
      <c r="EB11" s="29"/>
      <c r="EC11" s="30"/>
      <c r="ED11" s="30"/>
      <c r="EE11" s="30"/>
      <c r="EF11" s="31"/>
      <c r="EG11" s="31"/>
      <c r="EH11" s="31"/>
      <c r="EI11" s="32"/>
      <c r="EJ11" s="32"/>
      <c r="EK11" s="32"/>
      <c r="EL11" s="32"/>
      <c r="EM11" s="30"/>
      <c r="EN11" s="29"/>
      <c r="EO11" s="30"/>
      <c r="EP11" s="33"/>
      <c r="EQ11" s="34"/>
      <c r="ER11" s="36"/>
      <c r="ES11" s="26"/>
      <c r="EV11" s="26"/>
      <c r="EW11" s="29"/>
      <c r="EX11" s="30"/>
      <c r="EY11" s="30"/>
      <c r="EZ11" s="30"/>
      <c r="FA11" s="31"/>
      <c r="FB11" s="31"/>
      <c r="FC11" s="31"/>
      <c r="FD11" s="32"/>
      <c r="FE11" s="32"/>
      <c r="FF11" s="32"/>
      <c r="FG11" s="32"/>
      <c r="FH11" s="30"/>
      <c r="FI11" s="29"/>
      <c r="FJ11" s="30"/>
      <c r="FK11" s="33"/>
      <c r="FL11" s="34"/>
      <c r="FM11" s="36"/>
      <c r="FN11" s="26"/>
      <c r="FQ11" s="26"/>
      <c r="FR11" s="29"/>
      <c r="FS11" s="30"/>
      <c r="FT11" s="30"/>
      <c r="FU11" s="30"/>
      <c r="FV11" s="31"/>
      <c r="FW11" s="31"/>
      <c r="FX11" s="31"/>
      <c r="FY11" s="32"/>
      <c r="FZ11" s="32"/>
      <c r="GA11" s="32"/>
      <c r="GB11" s="32"/>
      <c r="GC11" s="30"/>
      <c r="GD11" s="29"/>
      <c r="GE11" s="30"/>
      <c r="GF11" s="33"/>
      <c r="GG11" s="34"/>
      <c r="GH11" s="36"/>
      <c r="GI11" s="26"/>
      <c r="GL11" s="26"/>
      <c r="GM11" s="29"/>
      <c r="GN11" s="30"/>
      <c r="GO11" s="30"/>
      <c r="GP11" s="30"/>
      <c r="GQ11" s="31"/>
      <c r="GR11" s="31"/>
      <c r="GS11" s="31"/>
      <c r="GT11" s="32"/>
      <c r="GU11" s="32"/>
      <c r="GV11" s="32"/>
      <c r="GW11" s="32"/>
      <c r="GX11" s="30"/>
      <c r="GY11" s="29"/>
      <c r="GZ11" s="30"/>
      <c r="HA11" s="33"/>
      <c r="HB11" s="34"/>
      <c r="HC11" s="36"/>
      <c r="HD11" s="26"/>
      <c r="HG11" s="26"/>
      <c r="HH11" s="29"/>
      <c r="HI11" s="30"/>
      <c r="HJ11" s="30"/>
      <c r="HK11" s="30"/>
      <c r="HL11" s="31"/>
      <c r="HM11" s="31"/>
      <c r="HN11" s="31"/>
      <c r="HO11" s="32"/>
      <c r="HP11" s="32"/>
      <c r="HQ11" s="32"/>
      <c r="HR11" s="32"/>
      <c r="HS11" s="30"/>
      <c r="HT11" s="29"/>
      <c r="HU11" s="30"/>
      <c r="HV11" s="33"/>
      <c r="HW11" s="34"/>
      <c r="HX11" s="36"/>
      <c r="HY11" s="26"/>
      <c r="IB11" s="26"/>
      <c r="IC11" s="29"/>
      <c r="ID11" s="30"/>
      <c r="IE11" s="30"/>
      <c r="IF11" s="30"/>
      <c r="IG11" s="31"/>
      <c r="IH11" s="31"/>
      <c r="II11" s="31"/>
      <c r="IJ11" s="32"/>
      <c r="IK11" s="32"/>
      <c r="IL11" s="32"/>
      <c r="IM11" s="32"/>
      <c r="IN11" s="30"/>
      <c r="IO11" s="29"/>
      <c r="IP11" s="30"/>
      <c r="IQ11" s="33"/>
      <c r="IR11" s="34"/>
      <c r="IS11" s="36"/>
      <c r="IT11" s="26"/>
    </row>
    <row r="12" spans="1:25" s="40" customFormat="1" ht="15" customHeight="1">
      <c r="A12" s="44" t="s">
        <v>221</v>
      </c>
      <c r="B12" s="45" t="s">
        <v>231</v>
      </c>
      <c r="C12" s="28" t="s">
        <v>7</v>
      </c>
      <c r="D12" s="28" t="s">
        <v>8</v>
      </c>
      <c r="E12" s="26" t="s">
        <v>43</v>
      </c>
      <c r="F12" s="29">
        <v>0.52</v>
      </c>
      <c r="G12" s="30">
        <f>F12*2.2046</f>
        <v>1.146392</v>
      </c>
      <c r="H12" s="30">
        <f>(G12-J12)*16</f>
        <v>2.3422720000000012</v>
      </c>
      <c r="I12" s="30">
        <f>(H12-K12)*16</f>
        <v>5.47635200000002</v>
      </c>
      <c r="J12" s="31">
        <f>ROUNDDOWN(G12,0)</f>
        <v>1</v>
      </c>
      <c r="K12" s="31">
        <f>ROUNDDOWN(H12,0)</f>
        <v>2</v>
      </c>
      <c r="L12" s="31">
        <f>ROUND(I12,0)</f>
        <v>5</v>
      </c>
      <c r="M12" s="32">
        <f>IF(N12=16,J12+1,J12)</f>
        <v>1</v>
      </c>
      <c r="N12" s="32">
        <f>IF(L12=16,K12+1,K12)</f>
        <v>2</v>
      </c>
      <c r="O12" s="32">
        <f>IF(N12=16,0,N12)</f>
        <v>2</v>
      </c>
      <c r="P12" s="32">
        <f>IF(L12=16,0,L12)</f>
        <v>5</v>
      </c>
      <c r="Q12" s="30">
        <v>1.077</v>
      </c>
      <c r="R12" s="29">
        <f>F12/Q12*100</f>
        <v>48.282265552460544</v>
      </c>
      <c r="S12" s="30">
        <v>0.8077</v>
      </c>
      <c r="T12" s="33" t="str">
        <f>IF(F12&gt;=S12,"Q","-")</f>
        <v>-</v>
      </c>
      <c r="U12" s="12" t="s">
        <v>209</v>
      </c>
      <c r="V12" s="30">
        <f>SUM(F12/0.737*100)</f>
        <v>70.5563093622795</v>
      </c>
      <c r="X12" s="52"/>
      <c r="Y12" s="41"/>
    </row>
    <row r="13" spans="1:25" s="40" customFormat="1" ht="15" customHeight="1">
      <c r="A13" s="44" t="s">
        <v>221</v>
      </c>
      <c r="B13" s="45" t="s">
        <v>231</v>
      </c>
      <c r="C13" s="28" t="s">
        <v>7</v>
      </c>
      <c r="D13" s="28" t="s">
        <v>8</v>
      </c>
      <c r="E13" s="26" t="s">
        <v>43</v>
      </c>
      <c r="F13" s="29">
        <v>0.5</v>
      </c>
      <c r="G13" s="30">
        <f>F13*2.2046</f>
        <v>1.1023</v>
      </c>
      <c r="H13" s="30">
        <f>(G13-J13)*16</f>
        <v>1.636800000000001</v>
      </c>
      <c r="I13" s="30">
        <f>(H13-K13)*16</f>
        <v>10.188800000000015</v>
      </c>
      <c r="J13" s="31">
        <f>ROUNDDOWN(G13,0)</f>
        <v>1</v>
      </c>
      <c r="K13" s="31">
        <f>ROUNDDOWN(H13,0)</f>
        <v>1</v>
      </c>
      <c r="L13" s="31">
        <f>ROUND(I13,0)</f>
        <v>10</v>
      </c>
      <c r="M13" s="32">
        <f>IF(N13=16,J13+1,J13)</f>
        <v>1</v>
      </c>
      <c r="N13" s="32">
        <f>IF(L13=16,K13+1,K13)</f>
        <v>1</v>
      </c>
      <c r="O13" s="32">
        <f>IF(N13=16,0,N13)</f>
        <v>1</v>
      </c>
      <c r="P13" s="32">
        <f>IF(L13=16,0,L13)</f>
        <v>10</v>
      </c>
      <c r="Q13" s="30">
        <v>1.077</v>
      </c>
      <c r="R13" s="29">
        <f>F13/Q13*100</f>
        <v>46.425255338904364</v>
      </c>
      <c r="S13" s="30">
        <v>0.8077</v>
      </c>
      <c r="T13" s="33" t="str">
        <f>IF(F13&gt;=S13,"Q","-")</f>
        <v>-</v>
      </c>
      <c r="U13" s="12" t="s">
        <v>209</v>
      </c>
      <c r="V13" s="30">
        <f>SUM(F13/0.737*100)</f>
        <v>67.84260515603799</v>
      </c>
      <c r="X13" s="52"/>
      <c r="Y13" s="41"/>
    </row>
    <row r="14" spans="1:25" s="40" customFormat="1" ht="15" customHeight="1">
      <c r="A14" s="44" t="s">
        <v>221</v>
      </c>
      <c r="B14" s="45" t="s">
        <v>232</v>
      </c>
      <c r="C14" s="28" t="s">
        <v>7</v>
      </c>
      <c r="D14" s="28" t="s">
        <v>8</v>
      </c>
      <c r="E14" s="26" t="s">
        <v>43</v>
      </c>
      <c r="F14" s="29">
        <v>0.67</v>
      </c>
      <c r="G14" s="30">
        <f>F14*2.2046</f>
        <v>1.4770820000000002</v>
      </c>
      <c r="H14" s="30">
        <f>(G14-J14)*16</f>
        <v>7.633312000000004</v>
      </c>
      <c r="I14" s="30">
        <f>(H14-K14)*16</f>
        <v>10.132992000000058</v>
      </c>
      <c r="J14" s="31">
        <f>ROUNDDOWN(G14,0)</f>
        <v>1</v>
      </c>
      <c r="K14" s="31">
        <f>ROUNDDOWN(H14,0)</f>
        <v>7</v>
      </c>
      <c r="L14" s="31">
        <f>ROUND(I14,0)</f>
        <v>10</v>
      </c>
      <c r="M14" s="32">
        <f>IF(N14=16,J14+1,J14)</f>
        <v>1</v>
      </c>
      <c r="N14" s="32">
        <f>IF(L14=16,K14+1,K14)</f>
        <v>7</v>
      </c>
      <c r="O14" s="32">
        <f>IF(N14=16,0,N14)</f>
        <v>7</v>
      </c>
      <c r="P14" s="32">
        <f>IF(L14=16,0,L14)</f>
        <v>10</v>
      </c>
      <c r="Q14" s="30">
        <v>1.077</v>
      </c>
      <c r="R14" s="29">
        <f>F14/Q14*100</f>
        <v>62.209842154131856</v>
      </c>
      <c r="S14" s="30">
        <v>0.8077</v>
      </c>
      <c r="T14" s="33" t="str">
        <f>IF(F14&gt;=S14,"Q","-")</f>
        <v>-</v>
      </c>
      <c r="U14" s="12" t="s">
        <v>209</v>
      </c>
      <c r="V14" s="30">
        <f>SUM(F14/0.737*100)</f>
        <v>90.90909090909092</v>
      </c>
      <c r="X14" s="52"/>
      <c r="Y14" s="41"/>
    </row>
    <row r="15" spans="1:25" s="40" customFormat="1" ht="15" customHeight="1">
      <c r="A15" s="44" t="s">
        <v>221</v>
      </c>
      <c r="B15" s="45" t="s">
        <v>232</v>
      </c>
      <c r="C15" s="28" t="s">
        <v>7</v>
      </c>
      <c r="D15" s="28" t="s">
        <v>8</v>
      </c>
      <c r="E15" s="26" t="s">
        <v>43</v>
      </c>
      <c r="F15" s="29">
        <v>0.55</v>
      </c>
      <c r="G15" s="30">
        <f>F15*2.2046</f>
        <v>1.21253</v>
      </c>
      <c r="H15" s="30">
        <f>(G15-J15)*16</f>
        <v>3.4004800000000017</v>
      </c>
      <c r="I15" s="30">
        <f>(H15-K15)*16</f>
        <v>6.407680000000028</v>
      </c>
      <c r="J15" s="31">
        <f>ROUNDDOWN(G15,0)</f>
        <v>1</v>
      </c>
      <c r="K15" s="31">
        <f>ROUNDDOWN(H15,0)</f>
        <v>3</v>
      </c>
      <c r="L15" s="31">
        <f>ROUND(I15,0)</f>
        <v>6</v>
      </c>
      <c r="M15" s="32">
        <f>IF(N15=16,J15+1,J15)</f>
        <v>1</v>
      </c>
      <c r="N15" s="32">
        <f>IF(L15=16,K15+1,K15)</f>
        <v>3</v>
      </c>
      <c r="O15" s="32">
        <f>IF(N15=16,0,N15)</f>
        <v>3</v>
      </c>
      <c r="P15" s="32">
        <f>IF(L15=16,0,L15)</f>
        <v>6</v>
      </c>
      <c r="Q15" s="30">
        <v>1.077</v>
      </c>
      <c r="R15" s="29">
        <f>F15/Q15*100</f>
        <v>51.06778087279481</v>
      </c>
      <c r="S15" s="30">
        <v>0.8077</v>
      </c>
      <c r="T15" s="33" t="str">
        <f>IF(F15&gt;=S15,"Q","-")</f>
        <v>-</v>
      </c>
      <c r="U15" s="12" t="s">
        <v>209</v>
      </c>
      <c r="V15" s="30">
        <f>SUM(F15/0.737*100)</f>
        <v>74.6268656716418</v>
      </c>
      <c r="X15" s="52"/>
      <c r="Y15" s="41"/>
    </row>
    <row r="16" spans="1:254" s="64" customFormat="1" ht="15" customHeight="1" thickBot="1">
      <c r="A16" s="44"/>
      <c r="B16" s="45"/>
      <c r="C16" s="28"/>
      <c r="D16" s="28"/>
      <c r="E16" s="26"/>
      <c r="F16" s="29"/>
      <c r="G16" s="30"/>
      <c r="H16" s="30"/>
      <c r="I16" s="30"/>
      <c r="J16" s="31"/>
      <c r="K16" s="31"/>
      <c r="L16" s="31"/>
      <c r="M16" s="32"/>
      <c r="N16" s="32"/>
      <c r="O16" s="32"/>
      <c r="P16" s="32"/>
      <c r="Q16" s="30"/>
      <c r="R16" s="29"/>
      <c r="S16" s="30"/>
      <c r="T16" s="33"/>
      <c r="U16" s="48"/>
      <c r="V16" s="58"/>
      <c r="W16" s="59"/>
      <c r="X16" s="60"/>
      <c r="Y16" s="61"/>
      <c r="Z16" s="59"/>
      <c r="AA16" s="58"/>
      <c r="AB16" s="30"/>
      <c r="AC16" s="30"/>
      <c r="AD16" s="30"/>
      <c r="AE16" s="31"/>
      <c r="AF16" s="31"/>
      <c r="AG16" s="31"/>
      <c r="AH16" s="32"/>
      <c r="AI16" s="32"/>
      <c r="AJ16" s="32"/>
      <c r="AK16" s="32"/>
      <c r="AL16" s="30"/>
      <c r="AM16" s="58"/>
      <c r="AN16" s="30"/>
      <c r="AO16" s="62"/>
      <c r="AP16" s="34"/>
      <c r="AQ16" s="63"/>
      <c r="AR16" s="59"/>
      <c r="AU16" s="59"/>
      <c r="AV16" s="58"/>
      <c r="AW16" s="30"/>
      <c r="AX16" s="30"/>
      <c r="AY16" s="30"/>
      <c r="AZ16" s="31"/>
      <c r="BA16" s="31"/>
      <c r="BB16" s="31"/>
      <c r="BC16" s="32"/>
      <c r="BD16" s="32"/>
      <c r="BE16" s="32"/>
      <c r="BF16" s="32"/>
      <c r="BG16" s="30"/>
      <c r="BH16" s="58"/>
      <c r="BI16" s="30"/>
      <c r="BJ16" s="62"/>
      <c r="BK16" s="34"/>
      <c r="BL16" s="63"/>
      <c r="BM16" s="59"/>
      <c r="BP16" s="59"/>
      <c r="BQ16" s="58"/>
      <c r="BR16" s="30"/>
      <c r="BS16" s="30"/>
      <c r="BT16" s="30"/>
      <c r="BU16" s="31"/>
      <c r="BV16" s="31"/>
      <c r="BW16" s="31"/>
      <c r="BX16" s="32"/>
      <c r="BY16" s="32"/>
      <c r="BZ16" s="32"/>
      <c r="CA16" s="32"/>
      <c r="CB16" s="30"/>
      <c r="CC16" s="58"/>
      <c r="CD16" s="30"/>
      <c r="CE16" s="62"/>
      <c r="CF16" s="34"/>
      <c r="CG16" s="63"/>
      <c r="CH16" s="59"/>
      <c r="CK16" s="59"/>
      <c r="CL16" s="58"/>
      <c r="CM16" s="30"/>
      <c r="CN16" s="30"/>
      <c r="CO16" s="30"/>
      <c r="CP16" s="31"/>
      <c r="CQ16" s="31"/>
      <c r="CR16" s="31"/>
      <c r="CS16" s="32"/>
      <c r="CT16" s="32"/>
      <c r="CU16" s="32"/>
      <c r="CV16" s="32"/>
      <c r="CW16" s="30"/>
      <c r="CX16" s="58"/>
      <c r="CY16" s="30"/>
      <c r="CZ16" s="62"/>
      <c r="DA16" s="34"/>
      <c r="DB16" s="63"/>
      <c r="DC16" s="59"/>
      <c r="DF16" s="59"/>
      <c r="DG16" s="58"/>
      <c r="DH16" s="30"/>
      <c r="DI16" s="30"/>
      <c r="DJ16" s="30"/>
      <c r="DK16" s="31"/>
      <c r="DL16" s="31"/>
      <c r="DM16" s="31"/>
      <c r="DN16" s="32"/>
      <c r="DO16" s="32"/>
      <c r="DP16" s="32"/>
      <c r="DQ16" s="32"/>
      <c r="DR16" s="30"/>
      <c r="DS16" s="58"/>
      <c r="DT16" s="30"/>
      <c r="DU16" s="62"/>
      <c r="DV16" s="34"/>
      <c r="DW16" s="63"/>
      <c r="DX16" s="59"/>
      <c r="EA16" s="59"/>
      <c r="EB16" s="58"/>
      <c r="EC16" s="30"/>
      <c r="ED16" s="30"/>
      <c r="EE16" s="30"/>
      <c r="EF16" s="31"/>
      <c r="EG16" s="31"/>
      <c r="EH16" s="31"/>
      <c r="EI16" s="32"/>
      <c r="EJ16" s="32"/>
      <c r="EK16" s="32"/>
      <c r="EL16" s="32"/>
      <c r="EM16" s="30"/>
      <c r="EN16" s="58"/>
      <c r="EO16" s="30"/>
      <c r="EP16" s="62"/>
      <c r="EQ16" s="34"/>
      <c r="ER16" s="63"/>
      <c r="ES16" s="59"/>
      <c r="EV16" s="59"/>
      <c r="EW16" s="58"/>
      <c r="EX16" s="30"/>
      <c r="EY16" s="30"/>
      <c r="EZ16" s="30"/>
      <c r="FA16" s="31"/>
      <c r="FB16" s="31"/>
      <c r="FC16" s="31"/>
      <c r="FD16" s="32"/>
      <c r="FE16" s="32"/>
      <c r="FF16" s="32"/>
      <c r="FG16" s="32"/>
      <c r="FH16" s="30"/>
      <c r="FI16" s="58"/>
      <c r="FJ16" s="30"/>
      <c r="FK16" s="62"/>
      <c r="FL16" s="34"/>
      <c r="FM16" s="63"/>
      <c r="FN16" s="59"/>
      <c r="FQ16" s="59"/>
      <c r="FR16" s="58"/>
      <c r="FS16" s="30"/>
      <c r="FT16" s="30"/>
      <c r="FU16" s="30"/>
      <c r="FV16" s="31"/>
      <c r="FW16" s="31"/>
      <c r="FX16" s="31"/>
      <c r="FY16" s="32"/>
      <c r="FZ16" s="32"/>
      <c r="GA16" s="32"/>
      <c r="GB16" s="32"/>
      <c r="GC16" s="30"/>
      <c r="GD16" s="58"/>
      <c r="GE16" s="30"/>
      <c r="GF16" s="62"/>
      <c r="GG16" s="34"/>
      <c r="GH16" s="63"/>
      <c r="GI16" s="59"/>
      <c r="GL16" s="59"/>
      <c r="GM16" s="58"/>
      <c r="GN16" s="30"/>
      <c r="GO16" s="30"/>
      <c r="GP16" s="30"/>
      <c r="GQ16" s="31"/>
      <c r="GR16" s="31"/>
      <c r="GS16" s="31"/>
      <c r="GT16" s="32"/>
      <c r="GU16" s="32"/>
      <c r="GV16" s="32"/>
      <c r="GW16" s="32"/>
      <c r="GX16" s="30"/>
      <c r="GY16" s="58"/>
      <c r="GZ16" s="30"/>
      <c r="HA16" s="62"/>
      <c r="HB16" s="34"/>
      <c r="HC16" s="63"/>
      <c r="HD16" s="59"/>
      <c r="HG16" s="59"/>
      <c r="HH16" s="58"/>
      <c r="HI16" s="30"/>
      <c r="HJ16" s="30"/>
      <c r="HK16" s="30"/>
      <c r="HL16" s="31"/>
      <c r="HM16" s="31"/>
      <c r="HN16" s="31"/>
      <c r="HO16" s="32"/>
      <c r="HP16" s="32"/>
      <c r="HQ16" s="32"/>
      <c r="HR16" s="32"/>
      <c r="HS16" s="30"/>
      <c r="HT16" s="58"/>
      <c r="HU16" s="30"/>
      <c r="HV16" s="62"/>
      <c r="HW16" s="34"/>
      <c r="HX16" s="63"/>
      <c r="HY16" s="59"/>
      <c r="IB16" s="59"/>
      <c r="IC16" s="58"/>
      <c r="ID16" s="30"/>
      <c r="IE16" s="30"/>
      <c r="IF16" s="30"/>
      <c r="IG16" s="31"/>
      <c r="IH16" s="31"/>
      <c r="II16" s="31"/>
      <c r="IJ16" s="32"/>
      <c r="IK16" s="32"/>
      <c r="IL16" s="32"/>
      <c r="IM16" s="32"/>
      <c r="IN16" s="30"/>
      <c r="IO16" s="58"/>
      <c r="IP16" s="30"/>
      <c r="IQ16" s="62"/>
      <c r="IR16" s="34"/>
      <c r="IS16" s="63"/>
      <c r="IT16" s="59"/>
    </row>
    <row r="17" spans="1:254" s="64" customFormat="1" ht="15" customHeight="1" thickBot="1">
      <c r="A17" s="44"/>
      <c r="B17" s="45"/>
      <c r="C17" s="28"/>
      <c r="D17" s="28"/>
      <c r="E17" s="26"/>
      <c r="F17" s="29"/>
      <c r="G17" s="30"/>
      <c r="H17" s="30"/>
      <c r="I17" s="30"/>
      <c r="J17" s="31"/>
      <c r="K17" s="31"/>
      <c r="L17" s="31"/>
      <c r="M17" s="32"/>
      <c r="N17" s="32"/>
      <c r="O17" s="32"/>
      <c r="P17" s="32"/>
      <c r="Q17" s="30"/>
      <c r="R17" s="29"/>
      <c r="S17" s="30"/>
      <c r="T17" s="33"/>
      <c r="U17" s="71" t="s">
        <v>235</v>
      </c>
      <c r="V17" s="70">
        <f>SUM(V5:V16)</f>
        <v>684.2233326375117</v>
      </c>
      <c r="W17" s="59"/>
      <c r="X17" s="60"/>
      <c r="Y17" s="61"/>
      <c r="Z17" s="59"/>
      <c r="AA17" s="58"/>
      <c r="AB17" s="30"/>
      <c r="AC17" s="30"/>
      <c r="AD17" s="30"/>
      <c r="AE17" s="31"/>
      <c r="AF17" s="31"/>
      <c r="AG17" s="31"/>
      <c r="AH17" s="32"/>
      <c r="AI17" s="32"/>
      <c r="AJ17" s="32"/>
      <c r="AK17" s="32"/>
      <c r="AL17" s="30"/>
      <c r="AM17" s="58"/>
      <c r="AN17" s="30"/>
      <c r="AO17" s="62"/>
      <c r="AP17" s="34"/>
      <c r="AQ17" s="63"/>
      <c r="AR17" s="59"/>
      <c r="AU17" s="59"/>
      <c r="AV17" s="58"/>
      <c r="AW17" s="30"/>
      <c r="AX17" s="30"/>
      <c r="AY17" s="30"/>
      <c r="AZ17" s="31"/>
      <c r="BA17" s="31"/>
      <c r="BB17" s="31"/>
      <c r="BC17" s="32"/>
      <c r="BD17" s="32"/>
      <c r="BE17" s="32"/>
      <c r="BF17" s="32"/>
      <c r="BG17" s="30"/>
      <c r="BH17" s="58"/>
      <c r="BI17" s="30"/>
      <c r="BJ17" s="62"/>
      <c r="BK17" s="34"/>
      <c r="BL17" s="63"/>
      <c r="BM17" s="59"/>
      <c r="BP17" s="59"/>
      <c r="BQ17" s="58"/>
      <c r="BR17" s="30"/>
      <c r="BS17" s="30"/>
      <c r="BT17" s="30"/>
      <c r="BU17" s="31"/>
      <c r="BV17" s="31"/>
      <c r="BW17" s="31"/>
      <c r="BX17" s="32"/>
      <c r="BY17" s="32"/>
      <c r="BZ17" s="32"/>
      <c r="CA17" s="32"/>
      <c r="CB17" s="30"/>
      <c r="CC17" s="58"/>
      <c r="CD17" s="30"/>
      <c r="CE17" s="62"/>
      <c r="CF17" s="34"/>
      <c r="CG17" s="63"/>
      <c r="CH17" s="59"/>
      <c r="CK17" s="59"/>
      <c r="CL17" s="58"/>
      <c r="CM17" s="30"/>
      <c r="CN17" s="30"/>
      <c r="CO17" s="30"/>
      <c r="CP17" s="31"/>
      <c r="CQ17" s="31"/>
      <c r="CR17" s="31"/>
      <c r="CS17" s="32"/>
      <c r="CT17" s="32"/>
      <c r="CU17" s="32"/>
      <c r="CV17" s="32"/>
      <c r="CW17" s="30"/>
      <c r="CX17" s="58"/>
      <c r="CY17" s="30"/>
      <c r="CZ17" s="62"/>
      <c r="DA17" s="34"/>
      <c r="DB17" s="63"/>
      <c r="DC17" s="59"/>
      <c r="DF17" s="59"/>
      <c r="DG17" s="58"/>
      <c r="DH17" s="30"/>
      <c r="DI17" s="30"/>
      <c r="DJ17" s="30"/>
      <c r="DK17" s="31"/>
      <c r="DL17" s="31"/>
      <c r="DM17" s="31"/>
      <c r="DN17" s="32"/>
      <c r="DO17" s="32"/>
      <c r="DP17" s="32"/>
      <c r="DQ17" s="32"/>
      <c r="DR17" s="30"/>
      <c r="DS17" s="58"/>
      <c r="DT17" s="30"/>
      <c r="DU17" s="62"/>
      <c r="DV17" s="34"/>
      <c r="DW17" s="63"/>
      <c r="DX17" s="59"/>
      <c r="EA17" s="59"/>
      <c r="EB17" s="58"/>
      <c r="EC17" s="30"/>
      <c r="ED17" s="30"/>
      <c r="EE17" s="30"/>
      <c r="EF17" s="31"/>
      <c r="EG17" s="31"/>
      <c r="EH17" s="31"/>
      <c r="EI17" s="32"/>
      <c r="EJ17" s="32"/>
      <c r="EK17" s="32"/>
      <c r="EL17" s="32"/>
      <c r="EM17" s="30"/>
      <c r="EN17" s="58"/>
      <c r="EO17" s="30"/>
      <c r="EP17" s="62"/>
      <c r="EQ17" s="34"/>
      <c r="ER17" s="63"/>
      <c r="ES17" s="59"/>
      <c r="EV17" s="59"/>
      <c r="EW17" s="58"/>
      <c r="EX17" s="30"/>
      <c r="EY17" s="30"/>
      <c r="EZ17" s="30"/>
      <c r="FA17" s="31"/>
      <c r="FB17" s="31"/>
      <c r="FC17" s="31"/>
      <c r="FD17" s="32"/>
      <c r="FE17" s="32"/>
      <c r="FF17" s="32"/>
      <c r="FG17" s="32"/>
      <c r="FH17" s="30"/>
      <c r="FI17" s="58"/>
      <c r="FJ17" s="30"/>
      <c r="FK17" s="62"/>
      <c r="FL17" s="34"/>
      <c r="FM17" s="63"/>
      <c r="FN17" s="59"/>
      <c r="FQ17" s="59"/>
      <c r="FR17" s="58"/>
      <c r="FS17" s="30"/>
      <c r="FT17" s="30"/>
      <c r="FU17" s="30"/>
      <c r="FV17" s="31"/>
      <c r="FW17" s="31"/>
      <c r="FX17" s="31"/>
      <c r="FY17" s="32"/>
      <c r="FZ17" s="32"/>
      <c r="GA17" s="32"/>
      <c r="GB17" s="32"/>
      <c r="GC17" s="30"/>
      <c r="GD17" s="58"/>
      <c r="GE17" s="30"/>
      <c r="GF17" s="62"/>
      <c r="GG17" s="34"/>
      <c r="GH17" s="63"/>
      <c r="GI17" s="59"/>
      <c r="GL17" s="59"/>
      <c r="GM17" s="58"/>
      <c r="GN17" s="30"/>
      <c r="GO17" s="30"/>
      <c r="GP17" s="30"/>
      <c r="GQ17" s="31"/>
      <c r="GR17" s="31"/>
      <c r="GS17" s="31"/>
      <c r="GT17" s="32"/>
      <c r="GU17" s="32"/>
      <c r="GV17" s="32"/>
      <c r="GW17" s="32"/>
      <c r="GX17" s="30"/>
      <c r="GY17" s="58"/>
      <c r="GZ17" s="30"/>
      <c r="HA17" s="62"/>
      <c r="HB17" s="34"/>
      <c r="HC17" s="63"/>
      <c r="HD17" s="59"/>
      <c r="HG17" s="59"/>
      <c r="HH17" s="58"/>
      <c r="HI17" s="30"/>
      <c r="HJ17" s="30"/>
      <c r="HK17" s="30"/>
      <c r="HL17" s="31"/>
      <c r="HM17" s="31"/>
      <c r="HN17" s="31"/>
      <c r="HO17" s="32"/>
      <c r="HP17" s="32"/>
      <c r="HQ17" s="32"/>
      <c r="HR17" s="32"/>
      <c r="HS17" s="30"/>
      <c r="HT17" s="58"/>
      <c r="HU17" s="30"/>
      <c r="HV17" s="62"/>
      <c r="HW17" s="34"/>
      <c r="HX17" s="63"/>
      <c r="HY17" s="59"/>
      <c r="IB17" s="59"/>
      <c r="IC17" s="58"/>
      <c r="ID17" s="30"/>
      <c r="IE17" s="30"/>
      <c r="IF17" s="30"/>
      <c r="IG17" s="31"/>
      <c r="IH17" s="31"/>
      <c r="II17" s="31"/>
      <c r="IJ17" s="32"/>
      <c r="IK17" s="32"/>
      <c r="IL17" s="32"/>
      <c r="IM17" s="32"/>
      <c r="IN17" s="30"/>
      <c r="IO17" s="58"/>
      <c r="IP17" s="30"/>
      <c r="IQ17" s="62"/>
      <c r="IR17" s="34"/>
      <c r="IS17" s="63"/>
      <c r="IT17" s="59"/>
    </row>
    <row r="18" spans="1:254" s="64" customFormat="1" ht="15" customHeight="1">
      <c r="A18" s="44"/>
      <c r="B18" s="45"/>
      <c r="C18" s="28"/>
      <c r="D18" s="28"/>
      <c r="E18" s="26"/>
      <c r="F18" s="29"/>
      <c r="G18" s="30"/>
      <c r="H18" s="30"/>
      <c r="I18" s="30"/>
      <c r="J18" s="31"/>
      <c r="K18" s="31"/>
      <c r="L18" s="31"/>
      <c r="M18" s="32"/>
      <c r="N18" s="32"/>
      <c r="O18" s="32"/>
      <c r="P18" s="32"/>
      <c r="Q18" s="30"/>
      <c r="R18" s="29"/>
      <c r="S18" s="30"/>
      <c r="T18" s="33"/>
      <c r="U18" s="48"/>
      <c r="V18" s="58"/>
      <c r="W18" s="59"/>
      <c r="X18" s="60"/>
      <c r="Y18" s="61"/>
      <c r="Z18" s="59"/>
      <c r="AA18" s="58"/>
      <c r="AB18" s="30"/>
      <c r="AC18" s="30"/>
      <c r="AD18" s="30"/>
      <c r="AE18" s="31"/>
      <c r="AF18" s="31"/>
      <c r="AG18" s="31"/>
      <c r="AH18" s="32"/>
      <c r="AI18" s="32"/>
      <c r="AJ18" s="32"/>
      <c r="AK18" s="32"/>
      <c r="AL18" s="30"/>
      <c r="AM18" s="58"/>
      <c r="AN18" s="30"/>
      <c r="AO18" s="62"/>
      <c r="AP18" s="34"/>
      <c r="AQ18" s="63"/>
      <c r="AR18" s="59"/>
      <c r="AU18" s="59"/>
      <c r="AV18" s="58"/>
      <c r="AW18" s="30"/>
      <c r="AX18" s="30"/>
      <c r="AY18" s="30"/>
      <c r="AZ18" s="31"/>
      <c r="BA18" s="31"/>
      <c r="BB18" s="31"/>
      <c r="BC18" s="32"/>
      <c r="BD18" s="32"/>
      <c r="BE18" s="32"/>
      <c r="BF18" s="32"/>
      <c r="BG18" s="30"/>
      <c r="BH18" s="58"/>
      <c r="BI18" s="30"/>
      <c r="BJ18" s="62"/>
      <c r="BK18" s="34"/>
      <c r="BL18" s="63"/>
      <c r="BM18" s="59"/>
      <c r="BP18" s="59"/>
      <c r="BQ18" s="58"/>
      <c r="BR18" s="30"/>
      <c r="BS18" s="30"/>
      <c r="BT18" s="30"/>
      <c r="BU18" s="31"/>
      <c r="BV18" s="31"/>
      <c r="BW18" s="31"/>
      <c r="BX18" s="32"/>
      <c r="BY18" s="32"/>
      <c r="BZ18" s="32"/>
      <c r="CA18" s="32"/>
      <c r="CB18" s="30"/>
      <c r="CC18" s="58"/>
      <c r="CD18" s="30"/>
      <c r="CE18" s="62"/>
      <c r="CF18" s="34"/>
      <c r="CG18" s="63"/>
      <c r="CH18" s="59"/>
      <c r="CK18" s="59"/>
      <c r="CL18" s="58"/>
      <c r="CM18" s="30"/>
      <c r="CN18" s="30"/>
      <c r="CO18" s="30"/>
      <c r="CP18" s="31"/>
      <c r="CQ18" s="31"/>
      <c r="CR18" s="31"/>
      <c r="CS18" s="32"/>
      <c r="CT18" s="32"/>
      <c r="CU18" s="32"/>
      <c r="CV18" s="32"/>
      <c r="CW18" s="30"/>
      <c r="CX18" s="58"/>
      <c r="CY18" s="30"/>
      <c r="CZ18" s="62"/>
      <c r="DA18" s="34"/>
      <c r="DB18" s="63"/>
      <c r="DC18" s="59"/>
      <c r="DF18" s="59"/>
      <c r="DG18" s="58"/>
      <c r="DH18" s="30"/>
      <c r="DI18" s="30"/>
      <c r="DJ18" s="30"/>
      <c r="DK18" s="31"/>
      <c r="DL18" s="31"/>
      <c r="DM18" s="31"/>
      <c r="DN18" s="32"/>
      <c r="DO18" s="32"/>
      <c r="DP18" s="32"/>
      <c r="DQ18" s="32"/>
      <c r="DR18" s="30"/>
      <c r="DS18" s="58"/>
      <c r="DT18" s="30"/>
      <c r="DU18" s="62"/>
      <c r="DV18" s="34"/>
      <c r="DW18" s="63"/>
      <c r="DX18" s="59"/>
      <c r="EA18" s="59"/>
      <c r="EB18" s="58"/>
      <c r="EC18" s="30"/>
      <c r="ED18" s="30"/>
      <c r="EE18" s="30"/>
      <c r="EF18" s="31"/>
      <c r="EG18" s="31"/>
      <c r="EH18" s="31"/>
      <c r="EI18" s="32"/>
      <c r="EJ18" s="32"/>
      <c r="EK18" s="32"/>
      <c r="EL18" s="32"/>
      <c r="EM18" s="30"/>
      <c r="EN18" s="58"/>
      <c r="EO18" s="30"/>
      <c r="EP18" s="62"/>
      <c r="EQ18" s="34"/>
      <c r="ER18" s="63"/>
      <c r="ES18" s="59"/>
      <c r="EV18" s="59"/>
      <c r="EW18" s="58"/>
      <c r="EX18" s="30"/>
      <c r="EY18" s="30"/>
      <c r="EZ18" s="30"/>
      <c r="FA18" s="31"/>
      <c r="FB18" s="31"/>
      <c r="FC18" s="31"/>
      <c r="FD18" s="32"/>
      <c r="FE18" s="32"/>
      <c r="FF18" s="32"/>
      <c r="FG18" s="32"/>
      <c r="FH18" s="30"/>
      <c r="FI18" s="58"/>
      <c r="FJ18" s="30"/>
      <c r="FK18" s="62"/>
      <c r="FL18" s="34"/>
      <c r="FM18" s="63"/>
      <c r="FN18" s="59"/>
      <c r="FQ18" s="59"/>
      <c r="FR18" s="58"/>
      <c r="FS18" s="30"/>
      <c r="FT18" s="30"/>
      <c r="FU18" s="30"/>
      <c r="FV18" s="31"/>
      <c r="FW18" s="31"/>
      <c r="FX18" s="31"/>
      <c r="FY18" s="32"/>
      <c r="FZ18" s="32"/>
      <c r="GA18" s="32"/>
      <c r="GB18" s="32"/>
      <c r="GC18" s="30"/>
      <c r="GD18" s="58"/>
      <c r="GE18" s="30"/>
      <c r="GF18" s="62"/>
      <c r="GG18" s="34"/>
      <c r="GH18" s="63"/>
      <c r="GI18" s="59"/>
      <c r="GL18" s="59"/>
      <c r="GM18" s="58"/>
      <c r="GN18" s="30"/>
      <c r="GO18" s="30"/>
      <c r="GP18" s="30"/>
      <c r="GQ18" s="31"/>
      <c r="GR18" s="31"/>
      <c r="GS18" s="31"/>
      <c r="GT18" s="32"/>
      <c r="GU18" s="32"/>
      <c r="GV18" s="32"/>
      <c r="GW18" s="32"/>
      <c r="GX18" s="30"/>
      <c r="GY18" s="58"/>
      <c r="GZ18" s="30"/>
      <c r="HA18" s="62"/>
      <c r="HB18" s="34"/>
      <c r="HC18" s="63"/>
      <c r="HD18" s="59"/>
      <c r="HG18" s="59"/>
      <c r="HH18" s="58"/>
      <c r="HI18" s="30"/>
      <c r="HJ18" s="30"/>
      <c r="HK18" s="30"/>
      <c r="HL18" s="31"/>
      <c r="HM18" s="31"/>
      <c r="HN18" s="31"/>
      <c r="HO18" s="32"/>
      <c r="HP18" s="32"/>
      <c r="HQ18" s="32"/>
      <c r="HR18" s="32"/>
      <c r="HS18" s="30"/>
      <c r="HT18" s="58"/>
      <c r="HU18" s="30"/>
      <c r="HV18" s="62"/>
      <c r="HW18" s="34"/>
      <c r="HX18" s="63"/>
      <c r="HY18" s="59"/>
      <c r="IB18" s="59"/>
      <c r="IC18" s="58"/>
      <c r="ID18" s="30"/>
      <c r="IE18" s="30"/>
      <c r="IF18" s="30"/>
      <c r="IG18" s="31"/>
      <c r="IH18" s="31"/>
      <c r="II18" s="31"/>
      <c r="IJ18" s="32"/>
      <c r="IK18" s="32"/>
      <c r="IL18" s="32"/>
      <c r="IM18" s="32"/>
      <c r="IN18" s="30"/>
      <c r="IO18" s="58"/>
      <c r="IP18" s="30"/>
      <c r="IQ18" s="62"/>
      <c r="IR18" s="34"/>
      <c r="IS18" s="63"/>
      <c r="IT18" s="59"/>
    </row>
    <row r="19" spans="1:25" s="40" customFormat="1" ht="15" customHeight="1">
      <c r="A19" s="44" t="s">
        <v>221</v>
      </c>
      <c r="B19" s="45" t="s">
        <v>232</v>
      </c>
      <c r="C19" s="28" t="s">
        <v>7</v>
      </c>
      <c r="D19" s="28" t="s">
        <v>8</v>
      </c>
      <c r="E19" s="26" t="s">
        <v>43</v>
      </c>
      <c r="F19" s="29">
        <v>0.67</v>
      </c>
      <c r="G19" s="30">
        <f>F19*2.2046</f>
        <v>1.4770820000000002</v>
      </c>
      <c r="H19" s="30">
        <f>(G19-J19)*16</f>
        <v>7.633312000000004</v>
      </c>
      <c r="I19" s="30">
        <f>(H19-K19)*16</f>
        <v>10.132992000000058</v>
      </c>
      <c r="J19" s="31">
        <f>ROUNDDOWN(G19,0)</f>
        <v>1</v>
      </c>
      <c r="K19" s="31">
        <f>ROUNDDOWN(H19,0)</f>
        <v>7</v>
      </c>
      <c r="L19" s="31">
        <f>ROUND(I19,0)</f>
        <v>10</v>
      </c>
      <c r="M19" s="32">
        <f>IF(N19=16,J19+1,J19)</f>
        <v>1</v>
      </c>
      <c r="N19" s="32">
        <f>IF(L19=16,K19+1,K19)</f>
        <v>7</v>
      </c>
      <c r="O19" s="32">
        <f>IF(N19=16,0,N19)</f>
        <v>7</v>
      </c>
      <c r="P19" s="32">
        <f>IF(L19=16,0,L19)</f>
        <v>10</v>
      </c>
      <c r="Q19" s="30">
        <v>1.077</v>
      </c>
      <c r="R19" s="29">
        <f>F19/Q19*100</f>
        <v>62.209842154131856</v>
      </c>
      <c r="S19" s="30">
        <v>0.8077</v>
      </c>
      <c r="T19" s="33" t="str">
        <f>IF(F19&gt;=S19,"Q","-")</f>
        <v>-</v>
      </c>
      <c r="U19" s="12" t="s">
        <v>209</v>
      </c>
      <c r="V19" s="30">
        <f>SUM(F19/0.737*100)</f>
        <v>90.90909090909092</v>
      </c>
      <c r="X19" s="52"/>
      <c r="Y19" s="41"/>
    </row>
    <row r="20" spans="1:22" ht="15" customHeight="1">
      <c r="A20" s="44" t="s">
        <v>221</v>
      </c>
      <c r="B20" s="45" t="s">
        <v>228</v>
      </c>
      <c r="C20" s="28" t="s">
        <v>7</v>
      </c>
      <c r="D20" s="28" t="s">
        <v>8</v>
      </c>
      <c r="E20" s="26" t="s">
        <v>36</v>
      </c>
      <c r="F20" s="29">
        <v>1.06</v>
      </c>
      <c r="G20" s="30">
        <f>F20*2.2046</f>
        <v>2.336876</v>
      </c>
      <c r="H20" s="30">
        <f>(G20-J20)*16</f>
        <v>5.390016000000003</v>
      </c>
      <c r="I20" s="30">
        <f>(H20-K20)*16</f>
        <v>6.240256000000045</v>
      </c>
      <c r="J20" s="31">
        <f>ROUNDDOWN(G20,0)</f>
        <v>2</v>
      </c>
      <c r="K20" s="31">
        <f>ROUNDDOWN(H20,0)</f>
        <v>5</v>
      </c>
      <c r="L20" s="31">
        <f>ROUND(I20,0)</f>
        <v>6</v>
      </c>
      <c r="M20" s="32">
        <f>IF(N20=16,J20+1,J20)</f>
        <v>2</v>
      </c>
      <c r="N20" s="32">
        <f>IF(L20=16,K20+1,K20)</f>
        <v>5</v>
      </c>
      <c r="O20" s="32">
        <f>IF(N20=16,0,N20)</f>
        <v>5</v>
      </c>
      <c r="P20" s="32">
        <f>IF(L20=16,0,L20)</f>
        <v>6</v>
      </c>
      <c r="Q20" s="30">
        <v>1.474</v>
      </c>
      <c r="R20" s="29">
        <f>F20/Q20*100</f>
        <v>71.91316146540028</v>
      </c>
      <c r="S20" s="30">
        <v>1.1055</v>
      </c>
      <c r="T20" s="33" t="str">
        <f>IF(F20&gt;=S20,"Q","-")</f>
        <v>-</v>
      </c>
      <c r="U20" s="12" t="s">
        <v>209</v>
      </c>
      <c r="V20" s="30">
        <f>SUM(F20/1.191*100)</f>
        <v>89.00083963056255</v>
      </c>
    </row>
    <row r="21" spans="1:254" s="64" customFormat="1" ht="15" customHeight="1">
      <c r="A21" s="44"/>
      <c r="B21" s="45"/>
      <c r="C21" s="28"/>
      <c r="D21" s="28"/>
      <c r="E21" s="26"/>
      <c r="F21" s="29"/>
      <c r="G21" s="30"/>
      <c r="H21" s="30"/>
      <c r="I21" s="30"/>
      <c r="J21" s="31"/>
      <c r="K21" s="31"/>
      <c r="L21" s="31"/>
      <c r="M21" s="32"/>
      <c r="N21" s="32"/>
      <c r="O21" s="32"/>
      <c r="P21" s="32"/>
      <c r="Q21" s="30"/>
      <c r="R21" s="29"/>
      <c r="S21" s="30"/>
      <c r="T21" s="33"/>
      <c r="U21" s="48"/>
      <c r="V21" s="58"/>
      <c r="W21" s="59"/>
      <c r="X21" s="60"/>
      <c r="Y21" s="61"/>
      <c r="Z21" s="59"/>
      <c r="AA21" s="58"/>
      <c r="AB21" s="30"/>
      <c r="AC21" s="30"/>
      <c r="AD21" s="30"/>
      <c r="AE21" s="31"/>
      <c r="AF21" s="31"/>
      <c r="AG21" s="31"/>
      <c r="AH21" s="32"/>
      <c r="AI21" s="32"/>
      <c r="AJ21" s="32"/>
      <c r="AK21" s="32"/>
      <c r="AL21" s="30"/>
      <c r="AM21" s="58"/>
      <c r="AN21" s="30"/>
      <c r="AO21" s="62"/>
      <c r="AP21" s="34"/>
      <c r="AQ21" s="63"/>
      <c r="AR21" s="59"/>
      <c r="AU21" s="59"/>
      <c r="AV21" s="58"/>
      <c r="AW21" s="30"/>
      <c r="AX21" s="30"/>
      <c r="AY21" s="30"/>
      <c r="AZ21" s="31"/>
      <c r="BA21" s="31"/>
      <c r="BB21" s="31"/>
      <c r="BC21" s="32"/>
      <c r="BD21" s="32"/>
      <c r="BE21" s="32"/>
      <c r="BF21" s="32"/>
      <c r="BG21" s="30"/>
      <c r="BH21" s="58"/>
      <c r="BI21" s="30"/>
      <c r="BJ21" s="62"/>
      <c r="BK21" s="34"/>
      <c r="BL21" s="63"/>
      <c r="BM21" s="59"/>
      <c r="BP21" s="59"/>
      <c r="BQ21" s="58"/>
      <c r="BR21" s="30"/>
      <c r="BS21" s="30"/>
      <c r="BT21" s="30"/>
      <c r="BU21" s="31"/>
      <c r="BV21" s="31"/>
      <c r="BW21" s="31"/>
      <c r="BX21" s="32"/>
      <c r="BY21" s="32"/>
      <c r="BZ21" s="32"/>
      <c r="CA21" s="32"/>
      <c r="CB21" s="30"/>
      <c r="CC21" s="58"/>
      <c r="CD21" s="30"/>
      <c r="CE21" s="62"/>
      <c r="CF21" s="34"/>
      <c r="CG21" s="63"/>
      <c r="CH21" s="59"/>
      <c r="CK21" s="59"/>
      <c r="CL21" s="58"/>
      <c r="CM21" s="30"/>
      <c r="CN21" s="30"/>
      <c r="CO21" s="30"/>
      <c r="CP21" s="31"/>
      <c r="CQ21" s="31"/>
      <c r="CR21" s="31"/>
      <c r="CS21" s="32"/>
      <c r="CT21" s="32"/>
      <c r="CU21" s="32"/>
      <c r="CV21" s="32"/>
      <c r="CW21" s="30"/>
      <c r="CX21" s="58"/>
      <c r="CY21" s="30"/>
      <c r="CZ21" s="62"/>
      <c r="DA21" s="34"/>
      <c r="DB21" s="63"/>
      <c r="DC21" s="59"/>
      <c r="DF21" s="59"/>
      <c r="DG21" s="58"/>
      <c r="DH21" s="30"/>
      <c r="DI21" s="30"/>
      <c r="DJ21" s="30"/>
      <c r="DK21" s="31"/>
      <c r="DL21" s="31"/>
      <c r="DM21" s="31"/>
      <c r="DN21" s="32"/>
      <c r="DO21" s="32"/>
      <c r="DP21" s="32"/>
      <c r="DQ21" s="32"/>
      <c r="DR21" s="30"/>
      <c r="DS21" s="58"/>
      <c r="DT21" s="30"/>
      <c r="DU21" s="62"/>
      <c r="DV21" s="34"/>
      <c r="DW21" s="63"/>
      <c r="DX21" s="59"/>
      <c r="EA21" s="59"/>
      <c r="EB21" s="58"/>
      <c r="EC21" s="30"/>
      <c r="ED21" s="30"/>
      <c r="EE21" s="30"/>
      <c r="EF21" s="31"/>
      <c r="EG21" s="31"/>
      <c r="EH21" s="31"/>
      <c r="EI21" s="32"/>
      <c r="EJ21" s="32"/>
      <c r="EK21" s="32"/>
      <c r="EL21" s="32"/>
      <c r="EM21" s="30"/>
      <c r="EN21" s="58"/>
      <c r="EO21" s="30"/>
      <c r="EP21" s="62"/>
      <c r="EQ21" s="34"/>
      <c r="ER21" s="63"/>
      <c r="ES21" s="59"/>
      <c r="EV21" s="59"/>
      <c r="EW21" s="58"/>
      <c r="EX21" s="30"/>
      <c r="EY21" s="30"/>
      <c r="EZ21" s="30"/>
      <c r="FA21" s="31"/>
      <c r="FB21" s="31"/>
      <c r="FC21" s="31"/>
      <c r="FD21" s="32"/>
      <c r="FE21" s="32"/>
      <c r="FF21" s="32"/>
      <c r="FG21" s="32"/>
      <c r="FH21" s="30"/>
      <c r="FI21" s="58"/>
      <c r="FJ21" s="30"/>
      <c r="FK21" s="62"/>
      <c r="FL21" s="34"/>
      <c r="FM21" s="63"/>
      <c r="FN21" s="59"/>
      <c r="FQ21" s="59"/>
      <c r="FR21" s="58"/>
      <c r="FS21" s="30"/>
      <c r="FT21" s="30"/>
      <c r="FU21" s="30"/>
      <c r="FV21" s="31"/>
      <c r="FW21" s="31"/>
      <c r="FX21" s="31"/>
      <c r="FY21" s="32"/>
      <c r="FZ21" s="32"/>
      <c r="GA21" s="32"/>
      <c r="GB21" s="32"/>
      <c r="GC21" s="30"/>
      <c r="GD21" s="58"/>
      <c r="GE21" s="30"/>
      <c r="GF21" s="62"/>
      <c r="GG21" s="34"/>
      <c r="GH21" s="63"/>
      <c r="GI21" s="59"/>
      <c r="GL21" s="59"/>
      <c r="GM21" s="58"/>
      <c r="GN21" s="30"/>
      <c r="GO21" s="30"/>
      <c r="GP21" s="30"/>
      <c r="GQ21" s="31"/>
      <c r="GR21" s="31"/>
      <c r="GS21" s="31"/>
      <c r="GT21" s="32"/>
      <c r="GU21" s="32"/>
      <c r="GV21" s="32"/>
      <c r="GW21" s="32"/>
      <c r="GX21" s="30"/>
      <c r="GY21" s="58"/>
      <c r="GZ21" s="30"/>
      <c r="HA21" s="62"/>
      <c r="HB21" s="34"/>
      <c r="HC21" s="63"/>
      <c r="HD21" s="59"/>
      <c r="HG21" s="59"/>
      <c r="HH21" s="58"/>
      <c r="HI21" s="30"/>
      <c r="HJ21" s="30"/>
      <c r="HK21" s="30"/>
      <c r="HL21" s="31"/>
      <c r="HM21" s="31"/>
      <c r="HN21" s="31"/>
      <c r="HO21" s="32"/>
      <c r="HP21" s="32"/>
      <c r="HQ21" s="32"/>
      <c r="HR21" s="32"/>
      <c r="HS21" s="30"/>
      <c r="HT21" s="58"/>
      <c r="HU21" s="30"/>
      <c r="HV21" s="62"/>
      <c r="HW21" s="34"/>
      <c r="HX21" s="63"/>
      <c r="HY21" s="59"/>
      <c r="IB21" s="59"/>
      <c r="IC21" s="58"/>
      <c r="ID21" s="30"/>
      <c r="IE21" s="30"/>
      <c r="IF21" s="30"/>
      <c r="IG21" s="31"/>
      <c r="IH21" s="31"/>
      <c r="II21" s="31"/>
      <c r="IJ21" s="32"/>
      <c r="IK21" s="32"/>
      <c r="IL21" s="32"/>
      <c r="IM21" s="32"/>
      <c r="IN21" s="30"/>
      <c r="IO21" s="58"/>
      <c r="IP21" s="30"/>
      <c r="IQ21" s="62"/>
      <c r="IR21" s="34"/>
      <c r="IS21" s="63"/>
      <c r="IT21" s="59"/>
    </row>
    <row r="22" spans="1:254" s="64" customFormat="1" ht="15" customHeight="1">
      <c r="A22" s="44"/>
      <c r="B22" s="45"/>
      <c r="C22" s="28"/>
      <c r="D22" s="28"/>
      <c r="E22" s="26"/>
      <c r="F22" s="29"/>
      <c r="G22" s="30"/>
      <c r="H22" s="30"/>
      <c r="I22" s="30"/>
      <c r="J22" s="31"/>
      <c r="K22" s="31"/>
      <c r="L22" s="31"/>
      <c r="M22" s="32"/>
      <c r="N22" s="32"/>
      <c r="O22" s="32"/>
      <c r="P22" s="32"/>
      <c r="Q22" s="30"/>
      <c r="R22" s="29"/>
      <c r="S22" s="30"/>
      <c r="T22" s="33"/>
      <c r="U22" s="48"/>
      <c r="V22" s="58"/>
      <c r="W22" s="59"/>
      <c r="X22" s="60"/>
      <c r="Y22" s="61"/>
      <c r="Z22" s="59"/>
      <c r="AA22" s="58"/>
      <c r="AB22" s="30"/>
      <c r="AC22" s="30"/>
      <c r="AD22" s="30"/>
      <c r="AE22" s="31"/>
      <c r="AF22" s="31"/>
      <c r="AG22" s="31"/>
      <c r="AH22" s="32"/>
      <c r="AI22" s="32"/>
      <c r="AJ22" s="32"/>
      <c r="AK22" s="32"/>
      <c r="AL22" s="30"/>
      <c r="AM22" s="58"/>
      <c r="AN22" s="30"/>
      <c r="AO22" s="62"/>
      <c r="AP22" s="34"/>
      <c r="AQ22" s="63"/>
      <c r="AR22" s="59"/>
      <c r="AU22" s="59"/>
      <c r="AV22" s="58"/>
      <c r="AW22" s="30"/>
      <c r="AX22" s="30"/>
      <c r="AY22" s="30"/>
      <c r="AZ22" s="31"/>
      <c r="BA22" s="31"/>
      <c r="BB22" s="31"/>
      <c r="BC22" s="32"/>
      <c r="BD22" s="32"/>
      <c r="BE22" s="32"/>
      <c r="BF22" s="32"/>
      <c r="BG22" s="30"/>
      <c r="BH22" s="58"/>
      <c r="BI22" s="30"/>
      <c r="BJ22" s="62"/>
      <c r="BK22" s="34"/>
      <c r="BL22" s="63"/>
      <c r="BM22" s="59"/>
      <c r="BP22" s="59"/>
      <c r="BQ22" s="58"/>
      <c r="BR22" s="30"/>
      <c r="BS22" s="30"/>
      <c r="BT22" s="30"/>
      <c r="BU22" s="31"/>
      <c r="BV22" s="31"/>
      <c r="BW22" s="31"/>
      <c r="BX22" s="32"/>
      <c r="BY22" s="32"/>
      <c r="BZ22" s="32"/>
      <c r="CA22" s="32"/>
      <c r="CB22" s="30"/>
      <c r="CC22" s="58"/>
      <c r="CD22" s="30"/>
      <c r="CE22" s="62"/>
      <c r="CF22" s="34"/>
      <c r="CG22" s="63"/>
      <c r="CH22" s="59"/>
      <c r="CK22" s="59"/>
      <c r="CL22" s="58"/>
      <c r="CM22" s="30"/>
      <c r="CN22" s="30"/>
      <c r="CO22" s="30"/>
      <c r="CP22" s="31"/>
      <c r="CQ22" s="31"/>
      <c r="CR22" s="31"/>
      <c r="CS22" s="32"/>
      <c r="CT22" s="32"/>
      <c r="CU22" s="32"/>
      <c r="CV22" s="32"/>
      <c r="CW22" s="30"/>
      <c r="CX22" s="58"/>
      <c r="CY22" s="30"/>
      <c r="CZ22" s="62"/>
      <c r="DA22" s="34"/>
      <c r="DB22" s="63"/>
      <c r="DC22" s="59"/>
      <c r="DF22" s="59"/>
      <c r="DG22" s="58"/>
      <c r="DH22" s="30"/>
      <c r="DI22" s="30"/>
      <c r="DJ22" s="30"/>
      <c r="DK22" s="31"/>
      <c r="DL22" s="31"/>
      <c r="DM22" s="31"/>
      <c r="DN22" s="32"/>
      <c r="DO22" s="32"/>
      <c r="DP22" s="32"/>
      <c r="DQ22" s="32"/>
      <c r="DR22" s="30"/>
      <c r="DS22" s="58"/>
      <c r="DT22" s="30"/>
      <c r="DU22" s="62"/>
      <c r="DV22" s="34"/>
      <c r="DW22" s="63"/>
      <c r="DX22" s="59"/>
      <c r="EA22" s="59"/>
      <c r="EB22" s="58"/>
      <c r="EC22" s="30"/>
      <c r="ED22" s="30"/>
      <c r="EE22" s="30"/>
      <c r="EF22" s="31"/>
      <c r="EG22" s="31"/>
      <c r="EH22" s="31"/>
      <c r="EI22" s="32"/>
      <c r="EJ22" s="32"/>
      <c r="EK22" s="32"/>
      <c r="EL22" s="32"/>
      <c r="EM22" s="30"/>
      <c r="EN22" s="58"/>
      <c r="EO22" s="30"/>
      <c r="EP22" s="62"/>
      <c r="EQ22" s="34"/>
      <c r="ER22" s="63"/>
      <c r="ES22" s="59"/>
      <c r="EV22" s="59"/>
      <c r="EW22" s="58"/>
      <c r="EX22" s="30"/>
      <c r="EY22" s="30"/>
      <c r="EZ22" s="30"/>
      <c r="FA22" s="31"/>
      <c r="FB22" s="31"/>
      <c r="FC22" s="31"/>
      <c r="FD22" s="32"/>
      <c r="FE22" s="32"/>
      <c r="FF22" s="32"/>
      <c r="FG22" s="32"/>
      <c r="FH22" s="30"/>
      <c r="FI22" s="58"/>
      <c r="FJ22" s="30"/>
      <c r="FK22" s="62"/>
      <c r="FL22" s="34"/>
      <c r="FM22" s="63"/>
      <c r="FN22" s="59"/>
      <c r="FQ22" s="59"/>
      <c r="FR22" s="58"/>
      <c r="FS22" s="30"/>
      <c r="FT22" s="30"/>
      <c r="FU22" s="30"/>
      <c r="FV22" s="31"/>
      <c r="FW22" s="31"/>
      <c r="FX22" s="31"/>
      <c r="FY22" s="32"/>
      <c r="FZ22" s="32"/>
      <c r="GA22" s="32"/>
      <c r="GB22" s="32"/>
      <c r="GC22" s="30"/>
      <c r="GD22" s="58"/>
      <c r="GE22" s="30"/>
      <c r="GF22" s="62"/>
      <c r="GG22" s="34"/>
      <c r="GH22" s="63"/>
      <c r="GI22" s="59"/>
      <c r="GL22" s="59"/>
      <c r="GM22" s="58"/>
      <c r="GN22" s="30"/>
      <c r="GO22" s="30"/>
      <c r="GP22" s="30"/>
      <c r="GQ22" s="31"/>
      <c r="GR22" s="31"/>
      <c r="GS22" s="31"/>
      <c r="GT22" s="32"/>
      <c r="GU22" s="32"/>
      <c r="GV22" s="32"/>
      <c r="GW22" s="32"/>
      <c r="GX22" s="30"/>
      <c r="GY22" s="58"/>
      <c r="GZ22" s="30"/>
      <c r="HA22" s="62"/>
      <c r="HB22" s="34"/>
      <c r="HC22" s="63"/>
      <c r="HD22" s="59"/>
      <c r="HG22" s="59"/>
      <c r="HH22" s="58"/>
      <c r="HI22" s="30"/>
      <c r="HJ22" s="30"/>
      <c r="HK22" s="30"/>
      <c r="HL22" s="31"/>
      <c r="HM22" s="31"/>
      <c r="HN22" s="31"/>
      <c r="HO22" s="32"/>
      <c r="HP22" s="32"/>
      <c r="HQ22" s="32"/>
      <c r="HR22" s="32"/>
      <c r="HS22" s="30"/>
      <c r="HT22" s="58"/>
      <c r="HU22" s="30"/>
      <c r="HV22" s="62"/>
      <c r="HW22" s="34"/>
      <c r="HX22" s="63"/>
      <c r="HY22" s="59"/>
      <c r="IB22" s="59"/>
      <c r="IC22" s="58"/>
      <c r="ID22" s="30"/>
      <c r="IE22" s="30"/>
      <c r="IF22" s="30"/>
      <c r="IG22" s="31"/>
      <c r="IH22" s="31"/>
      <c r="II22" s="31"/>
      <c r="IJ22" s="32"/>
      <c r="IK22" s="32"/>
      <c r="IL22" s="32"/>
      <c r="IM22" s="32"/>
      <c r="IN22" s="30"/>
      <c r="IO22" s="58"/>
      <c r="IP22" s="30"/>
      <c r="IQ22" s="62"/>
      <c r="IR22" s="34"/>
      <c r="IS22" s="63"/>
      <c r="IT22" s="59"/>
    </row>
    <row r="23" spans="1:254" s="64" customFormat="1" ht="15" customHeight="1" thickBot="1">
      <c r="A23" s="44"/>
      <c r="B23" s="45"/>
      <c r="C23" s="28"/>
      <c r="D23" s="28"/>
      <c r="E23" s="26"/>
      <c r="F23" s="29"/>
      <c r="G23" s="30"/>
      <c r="H23" s="30"/>
      <c r="I23" s="30"/>
      <c r="J23" s="31"/>
      <c r="K23" s="31"/>
      <c r="L23" s="31"/>
      <c r="M23" s="32"/>
      <c r="N23" s="32"/>
      <c r="O23" s="32"/>
      <c r="P23" s="32"/>
      <c r="Q23" s="30"/>
      <c r="R23" s="29"/>
      <c r="S23" s="30"/>
      <c r="T23" s="33"/>
      <c r="U23" s="48"/>
      <c r="V23" s="58"/>
      <c r="W23" s="59"/>
      <c r="X23" s="60"/>
      <c r="Y23" s="61"/>
      <c r="Z23" s="59"/>
      <c r="AA23" s="58"/>
      <c r="AB23" s="30"/>
      <c r="AC23" s="30"/>
      <c r="AD23" s="30"/>
      <c r="AE23" s="31"/>
      <c r="AF23" s="31"/>
      <c r="AG23" s="31"/>
      <c r="AH23" s="32"/>
      <c r="AI23" s="32"/>
      <c r="AJ23" s="32"/>
      <c r="AK23" s="32"/>
      <c r="AL23" s="30"/>
      <c r="AM23" s="58"/>
      <c r="AN23" s="30"/>
      <c r="AO23" s="62"/>
      <c r="AP23" s="34"/>
      <c r="AQ23" s="63"/>
      <c r="AR23" s="59"/>
      <c r="AU23" s="59"/>
      <c r="AV23" s="58"/>
      <c r="AW23" s="30"/>
      <c r="AX23" s="30"/>
      <c r="AY23" s="30"/>
      <c r="AZ23" s="31"/>
      <c r="BA23" s="31"/>
      <c r="BB23" s="31"/>
      <c r="BC23" s="32"/>
      <c r="BD23" s="32"/>
      <c r="BE23" s="32"/>
      <c r="BF23" s="32"/>
      <c r="BG23" s="30"/>
      <c r="BH23" s="58"/>
      <c r="BI23" s="30"/>
      <c r="BJ23" s="62"/>
      <c r="BK23" s="34"/>
      <c r="BL23" s="63"/>
      <c r="BM23" s="59"/>
      <c r="BP23" s="59"/>
      <c r="BQ23" s="58"/>
      <c r="BR23" s="30"/>
      <c r="BS23" s="30"/>
      <c r="BT23" s="30"/>
      <c r="BU23" s="31"/>
      <c r="BV23" s="31"/>
      <c r="BW23" s="31"/>
      <c r="BX23" s="32"/>
      <c r="BY23" s="32"/>
      <c r="BZ23" s="32"/>
      <c r="CA23" s="32"/>
      <c r="CB23" s="30"/>
      <c r="CC23" s="58"/>
      <c r="CD23" s="30"/>
      <c r="CE23" s="62"/>
      <c r="CF23" s="34"/>
      <c r="CG23" s="63"/>
      <c r="CH23" s="59"/>
      <c r="CK23" s="59"/>
      <c r="CL23" s="58"/>
      <c r="CM23" s="30"/>
      <c r="CN23" s="30"/>
      <c r="CO23" s="30"/>
      <c r="CP23" s="31"/>
      <c r="CQ23" s="31"/>
      <c r="CR23" s="31"/>
      <c r="CS23" s="32"/>
      <c r="CT23" s="32"/>
      <c r="CU23" s="32"/>
      <c r="CV23" s="32"/>
      <c r="CW23" s="30"/>
      <c r="CX23" s="58"/>
      <c r="CY23" s="30"/>
      <c r="CZ23" s="62"/>
      <c r="DA23" s="34"/>
      <c r="DB23" s="63"/>
      <c r="DC23" s="59"/>
      <c r="DF23" s="59"/>
      <c r="DG23" s="58"/>
      <c r="DH23" s="30"/>
      <c r="DI23" s="30"/>
      <c r="DJ23" s="30"/>
      <c r="DK23" s="31"/>
      <c r="DL23" s="31"/>
      <c r="DM23" s="31"/>
      <c r="DN23" s="32"/>
      <c r="DO23" s="32"/>
      <c r="DP23" s="32"/>
      <c r="DQ23" s="32"/>
      <c r="DR23" s="30"/>
      <c r="DS23" s="58"/>
      <c r="DT23" s="30"/>
      <c r="DU23" s="62"/>
      <c r="DV23" s="34"/>
      <c r="DW23" s="63"/>
      <c r="DX23" s="59"/>
      <c r="EA23" s="59"/>
      <c r="EB23" s="58"/>
      <c r="EC23" s="30"/>
      <c r="ED23" s="30"/>
      <c r="EE23" s="30"/>
      <c r="EF23" s="31"/>
      <c r="EG23" s="31"/>
      <c r="EH23" s="31"/>
      <c r="EI23" s="32"/>
      <c r="EJ23" s="32"/>
      <c r="EK23" s="32"/>
      <c r="EL23" s="32"/>
      <c r="EM23" s="30"/>
      <c r="EN23" s="58"/>
      <c r="EO23" s="30"/>
      <c r="EP23" s="62"/>
      <c r="EQ23" s="34"/>
      <c r="ER23" s="63"/>
      <c r="ES23" s="59"/>
      <c r="EV23" s="59"/>
      <c r="EW23" s="58"/>
      <c r="EX23" s="30"/>
      <c r="EY23" s="30"/>
      <c r="EZ23" s="30"/>
      <c r="FA23" s="31"/>
      <c r="FB23" s="31"/>
      <c r="FC23" s="31"/>
      <c r="FD23" s="32"/>
      <c r="FE23" s="32"/>
      <c r="FF23" s="32"/>
      <c r="FG23" s="32"/>
      <c r="FH23" s="30"/>
      <c r="FI23" s="58"/>
      <c r="FJ23" s="30"/>
      <c r="FK23" s="62"/>
      <c r="FL23" s="34"/>
      <c r="FM23" s="63"/>
      <c r="FN23" s="59"/>
      <c r="FQ23" s="59"/>
      <c r="FR23" s="58"/>
      <c r="FS23" s="30"/>
      <c r="FT23" s="30"/>
      <c r="FU23" s="30"/>
      <c r="FV23" s="31"/>
      <c r="FW23" s="31"/>
      <c r="FX23" s="31"/>
      <c r="FY23" s="32"/>
      <c r="FZ23" s="32"/>
      <c r="GA23" s="32"/>
      <c r="GB23" s="32"/>
      <c r="GC23" s="30"/>
      <c r="GD23" s="58"/>
      <c r="GE23" s="30"/>
      <c r="GF23" s="62"/>
      <c r="GG23" s="34"/>
      <c r="GH23" s="63"/>
      <c r="GI23" s="59"/>
      <c r="GL23" s="59"/>
      <c r="GM23" s="58"/>
      <c r="GN23" s="30"/>
      <c r="GO23" s="30"/>
      <c r="GP23" s="30"/>
      <c r="GQ23" s="31"/>
      <c r="GR23" s="31"/>
      <c r="GS23" s="31"/>
      <c r="GT23" s="32"/>
      <c r="GU23" s="32"/>
      <c r="GV23" s="32"/>
      <c r="GW23" s="32"/>
      <c r="GX23" s="30"/>
      <c r="GY23" s="58"/>
      <c r="GZ23" s="30"/>
      <c r="HA23" s="62"/>
      <c r="HB23" s="34"/>
      <c r="HC23" s="63"/>
      <c r="HD23" s="59"/>
      <c r="HG23" s="59"/>
      <c r="HH23" s="58"/>
      <c r="HI23" s="30"/>
      <c r="HJ23" s="30"/>
      <c r="HK23" s="30"/>
      <c r="HL23" s="31"/>
      <c r="HM23" s="31"/>
      <c r="HN23" s="31"/>
      <c r="HO23" s="32"/>
      <c r="HP23" s="32"/>
      <c r="HQ23" s="32"/>
      <c r="HR23" s="32"/>
      <c r="HS23" s="30"/>
      <c r="HT23" s="58"/>
      <c r="HU23" s="30"/>
      <c r="HV23" s="62"/>
      <c r="HW23" s="34"/>
      <c r="HX23" s="63"/>
      <c r="HY23" s="59"/>
      <c r="IB23" s="59"/>
      <c r="IC23" s="58"/>
      <c r="ID23" s="30"/>
      <c r="IE23" s="30"/>
      <c r="IF23" s="30"/>
      <c r="IG23" s="31"/>
      <c r="IH23" s="31"/>
      <c r="II23" s="31"/>
      <c r="IJ23" s="32"/>
      <c r="IK23" s="32"/>
      <c r="IL23" s="32"/>
      <c r="IM23" s="32"/>
      <c r="IN23" s="30"/>
      <c r="IO23" s="58"/>
      <c r="IP23" s="30"/>
      <c r="IQ23" s="62"/>
      <c r="IR23" s="34"/>
      <c r="IS23" s="63"/>
      <c r="IT23" s="59"/>
    </row>
    <row r="24" spans="1:254" s="64" customFormat="1" ht="15" customHeight="1" thickBot="1">
      <c r="A24" s="65"/>
      <c r="B24" s="68" t="s">
        <v>219</v>
      </c>
      <c r="C24" s="66"/>
      <c r="D24" s="28"/>
      <c r="E24" s="26"/>
      <c r="F24" s="29"/>
      <c r="G24" s="30"/>
      <c r="H24" s="30"/>
      <c r="I24" s="30"/>
      <c r="J24" s="31"/>
      <c r="K24" s="31"/>
      <c r="L24" s="31"/>
      <c r="M24" s="32"/>
      <c r="N24" s="32"/>
      <c r="O24" s="32"/>
      <c r="P24" s="32"/>
      <c r="Q24" s="30"/>
      <c r="R24" s="29"/>
      <c r="S24" s="30"/>
      <c r="T24" s="33"/>
      <c r="U24" s="48"/>
      <c r="V24" s="58"/>
      <c r="W24" s="59"/>
      <c r="X24" s="60"/>
      <c r="Y24" s="61"/>
      <c r="Z24" s="59"/>
      <c r="AA24" s="58"/>
      <c r="AB24" s="30"/>
      <c r="AC24" s="30"/>
      <c r="AD24" s="30"/>
      <c r="AE24" s="31"/>
      <c r="AF24" s="31"/>
      <c r="AG24" s="31"/>
      <c r="AH24" s="32"/>
      <c r="AI24" s="32"/>
      <c r="AJ24" s="32"/>
      <c r="AK24" s="32"/>
      <c r="AL24" s="30"/>
      <c r="AM24" s="58"/>
      <c r="AN24" s="30"/>
      <c r="AO24" s="62"/>
      <c r="AP24" s="34"/>
      <c r="AQ24" s="63"/>
      <c r="AR24" s="59"/>
      <c r="AU24" s="59"/>
      <c r="AV24" s="58"/>
      <c r="AW24" s="30"/>
      <c r="AX24" s="30"/>
      <c r="AY24" s="30"/>
      <c r="AZ24" s="31"/>
      <c r="BA24" s="31"/>
      <c r="BB24" s="31"/>
      <c r="BC24" s="32"/>
      <c r="BD24" s="32"/>
      <c r="BE24" s="32"/>
      <c r="BF24" s="32"/>
      <c r="BG24" s="30"/>
      <c r="BH24" s="58"/>
      <c r="BI24" s="30"/>
      <c r="BJ24" s="62"/>
      <c r="BK24" s="34"/>
      <c r="BL24" s="63"/>
      <c r="BM24" s="59"/>
      <c r="BP24" s="59"/>
      <c r="BQ24" s="58"/>
      <c r="BR24" s="30"/>
      <c r="BS24" s="30"/>
      <c r="BT24" s="30"/>
      <c r="BU24" s="31"/>
      <c r="BV24" s="31"/>
      <c r="BW24" s="31"/>
      <c r="BX24" s="32"/>
      <c r="BY24" s="32"/>
      <c r="BZ24" s="32"/>
      <c r="CA24" s="32"/>
      <c r="CB24" s="30"/>
      <c r="CC24" s="58"/>
      <c r="CD24" s="30"/>
      <c r="CE24" s="62"/>
      <c r="CF24" s="34"/>
      <c r="CG24" s="63"/>
      <c r="CH24" s="59"/>
      <c r="CK24" s="59"/>
      <c r="CL24" s="58"/>
      <c r="CM24" s="30"/>
      <c r="CN24" s="30"/>
      <c r="CO24" s="30"/>
      <c r="CP24" s="31"/>
      <c r="CQ24" s="31"/>
      <c r="CR24" s="31"/>
      <c r="CS24" s="32"/>
      <c r="CT24" s="32"/>
      <c r="CU24" s="32"/>
      <c r="CV24" s="32"/>
      <c r="CW24" s="30"/>
      <c r="CX24" s="58"/>
      <c r="CY24" s="30"/>
      <c r="CZ24" s="62"/>
      <c r="DA24" s="34"/>
      <c r="DB24" s="63"/>
      <c r="DC24" s="59"/>
      <c r="DF24" s="59"/>
      <c r="DG24" s="58"/>
      <c r="DH24" s="30"/>
      <c r="DI24" s="30"/>
      <c r="DJ24" s="30"/>
      <c r="DK24" s="31"/>
      <c r="DL24" s="31"/>
      <c r="DM24" s="31"/>
      <c r="DN24" s="32"/>
      <c r="DO24" s="32"/>
      <c r="DP24" s="32"/>
      <c r="DQ24" s="32"/>
      <c r="DR24" s="30"/>
      <c r="DS24" s="58"/>
      <c r="DT24" s="30"/>
      <c r="DU24" s="62"/>
      <c r="DV24" s="34"/>
      <c r="DW24" s="63"/>
      <c r="DX24" s="59"/>
      <c r="EA24" s="59"/>
      <c r="EB24" s="58"/>
      <c r="EC24" s="30"/>
      <c r="ED24" s="30"/>
      <c r="EE24" s="30"/>
      <c r="EF24" s="31"/>
      <c r="EG24" s="31"/>
      <c r="EH24" s="31"/>
      <c r="EI24" s="32"/>
      <c r="EJ24" s="32"/>
      <c r="EK24" s="32"/>
      <c r="EL24" s="32"/>
      <c r="EM24" s="30"/>
      <c r="EN24" s="58"/>
      <c r="EO24" s="30"/>
      <c r="EP24" s="62"/>
      <c r="EQ24" s="34"/>
      <c r="ER24" s="63"/>
      <c r="ES24" s="59"/>
      <c r="EV24" s="59"/>
      <c r="EW24" s="58"/>
      <c r="EX24" s="30"/>
      <c r="EY24" s="30"/>
      <c r="EZ24" s="30"/>
      <c r="FA24" s="31"/>
      <c r="FB24" s="31"/>
      <c r="FC24" s="31"/>
      <c r="FD24" s="32"/>
      <c r="FE24" s="32"/>
      <c r="FF24" s="32"/>
      <c r="FG24" s="32"/>
      <c r="FH24" s="30"/>
      <c r="FI24" s="58"/>
      <c r="FJ24" s="30"/>
      <c r="FK24" s="62"/>
      <c r="FL24" s="34"/>
      <c r="FM24" s="63"/>
      <c r="FN24" s="59"/>
      <c r="FQ24" s="59"/>
      <c r="FR24" s="58"/>
      <c r="FS24" s="30"/>
      <c r="FT24" s="30"/>
      <c r="FU24" s="30"/>
      <c r="FV24" s="31"/>
      <c r="FW24" s="31"/>
      <c r="FX24" s="31"/>
      <c r="FY24" s="32"/>
      <c r="FZ24" s="32"/>
      <c r="GA24" s="32"/>
      <c r="GB24" s="32"/>
      <c r="GC24" s="30"/>
      <c r="GD24" s="58"/>
      <c r="GE24" s="30"/>
      <c r="GF24" s="62"/>
      <c r="GG24" s="34"/>
      <c r="GH24" s="63"/>
      <c r="GI24" s="59"/>
      <c r="GL24" s="59"/>
      <c r="GM24" s="58"/>
      <c r="GN24" s="30"/>
      <c r="GO24" s="30"/>
      <c r="GP24" s="30"/>
      <c r="GQ24" s="31"/>
      <c r="GR24" s="31"/>
      <c r="GS24" s="31"/>
      <c r="GT24" s="32"/>
      <c r="GU24" s="32"/>
      <c r="GV24" s="32"/>
      <c r="GW24" s="32"/>
      <c r="GX24" s="30"/>
      <c r="GY24" s="58"/>
      <c r="GZ24" s="30"/>
      <c r="HA24" s="62"/>
      <c r="HB24" s="34"/>
      <c r="HC24" s="63"/>
      <c r="HD24" s="59"/>
      <c r="HG24" s="59"/>
      <c r="HH24" s="58"/>
      <c r="HI24" s="30"/>
      <c r="HJ24" s="30"/>
      <c r="HK24" s="30"/>
      <c r="HL24" s="31"/>
      <c r="HM24" s="31"/>
      <c r="HN24" s="31"/>
      <c r="HO24" s="32"/>
      <c r="HP24" s="32"/>
      <c r="HQ24" s="32"/>
      <c r="HR24" s="32"/>
      <c r="HS24" s="30"/>
      <c r="HT24" s="58"/>
      <c r="HU24" s="30"/>
      <c r="HV24" s="62"/>
      <c r="HW24" s="34"/>
      <c r="HX24" s="63"/>
      <c r="HY24" s="59"/>
      <c r="IB24" s="59"/>
      <c r="IC24" s="58"/>
      <c r="ID24" s="30"/>
      <c r="IE24" s="30"/>
      <c r="IF24" s="30"/>
      <c r="IG24" s="31"/>
      <c r="IH24" s="31"/>
      <c r="II24" s="31"/>
      <c r="IJ24" s="32"/>
      <c r="IK24" s="32"/>
      <c r="IL24" s="32"/>
      <c r="IM24" s="32"/>
      <c r="IN24" s="30"/>
      <c r="IO24" s="58"/>
      <c r="IP24" s="30"/>
      <c r="IQ24" s="62"/>
      <c r="IR24" s="34"/>
      <c r="IS24" s="63"/>
      <c r="IT24" s="59"/>
    </row>
    <row r="25" spans="1:254" s="64" customFormat="1" ht="15" customHeight="1">
      <c r="A25" s="44"/>
      <c r="B25" s="45"/>
      <c r="C25" s="28"/>
      <c r="D25" s="28"/>
      <c r="E25" s="26"/>
      <c r="F25" s="29"/>
      <c r="G25" s="30"/>
      <c r="H25" s="30"/>
      <c r="I25" s="30"/>
      <c r="J25" s="31"/>
      <c r="K25" s="31"/>
      <c r="L25" s="31"/>
      <c r="M25" s="32"/>
      <c r="N25" s="32"/>
      <c r="O25" s="32"/>
      <c r="P25" s="32"/>
      <c r="Q25" s="30"/>
      <c r="R25" s="29"/>
      <c r="S25" s="30"/>
      <c r="T25" s="33"/>
      <c r="U25" s="48"/>
      <c r="V25" s="58"/>
      <c r="W25" s="59"/>
      <c r="X25" s="60"/>
      <c r="Y25" s="61"/>
      <c r="Z25" s="59"/>
      <c r="AA25" s="58"/>
      <c r="AB25" s="30"/>
      <c r="AC25" s="30"/>
      <c r="AD25" s="30"/>
      <c r="AE25" s="31"/>
      <c r="AF25" s="31"/>
      <c r="AG25" s="31"/>
      <c r="AH25" s="32"/>
      <c r="AI25" s="32"/>
      <c r="AJ25" s="32"/>
      <c r="AK25" s="32"/>
      <c r="AL25" s="30"/>
      <c r="AM25" s="58"/>
      <c r="AN25" s="30"/>
      <c r="AO25" s="62"/>
      <c r="AP25" s="34"/>
      <c r="AQ25" s="63"/>
      <c r="AR25" s="59"/>
      <c r="AU25" s="59"/>
      <c r="AV25" s="58"/>
      <c r="AW25" s="30"/>
      <c r="AX25" s="30"/>
      <c r="AY25" s="30"/>
      <c r="AZ25" s="31"/>
      <c r="BA25" s="31"/>
      <c r="BB25" s="31"/>
      <c r="BC25" s="32"/>
      <c r="BD25" s="32"/>
      <c r="BE25" s="32"/>
      <c r="BF25" s="32"/>
      <c r="BG25" s="30"/>
      <c r="BH25" s="58"/>
      <c r="BI25" s="30"/>
      <c r="BJ25" s="62"/>
      <c r="BK25" s="34"/>
      <c r="BL25" s="63"/>
      <c r="BM25" s="59"/>
      <c r="BP25" s="59"/>
      <c r="BQ25" s="58"/>
      <c r="BR25" s="30"/>
      <c r="BS25" s="30"/>
      <c r="BT25" s="30"/>
      <c r="BU25" s="31"/>
      <c r="BV25" s="31"/>
      <c r="BW25" s="31"/>
      <c r="BX25" s="32"/>
      <c r="BY25" s="32"/>
      <c r="BZ25" s="32"/>
      <c r="CA25" s="32"/>
      <c r="CB25" s="30"/>
      <c r="CC25" s="58"/>
      <c r="CD25" s="30"/>
      <c r="CE25" s="62"/>
      <c r="CF25" s="34"/>
      <c r="CG25" s="63"/>
      <c r="CH25" s="59"/>
      <c r="CK25" s="59"/>
      <c r="CL25" s="58"/>
      <c r="CM25" s="30"/>
      <c r="CN25" s="30"/>
      <c r="CO25" s="30"/>
      <c r="CP25" s="31"/>
      <c r="CQ25" s="31"/>
      <c r="CR25" s="31"/>
      <c r="CS25" s="32"/>
      <c r="CT25" s="32"/>
      <c r="CU25" s="32"/>
      <c r="CV25" s="32"/>
      <c r="CW25" s="30"/>
      <c r="CX25" s="58"/>
      <c r="CY25" s="30"/>
      <c r="CZ25" s="62"/>
      <c r="DA25" s="34"/>
      <c r="DB25" s="63"/>
      <c r="DC25" s="59"/>
      <c r="DF25" s="59"/>
      <c r="DG25" s="58"/>
      <c r="DH25" s="30"/>
      <c r="DI25" s="30"/>
      <c r="DJ25" s="30"/>
      <c r="DK25" s="31"/>
      <c r="DL25" s="31"/>
      <c r="DM25" s="31"/>
      <c r="DN25" s="32"/>
      <c r="DO25" s="32"/>
      <c r="DP25" s="32"/>
      <c r="DQ25" s="32"/>
      <c r="DR25" s="30"/>
      <c r="DS25" s="58"/>
      <c r="DT25" s="30"/>
      <c r="DU25" s="62"/>
      <c r="DV25" s="34"/>
      <c r="DW25" s="63"/>
      <c r="DX25" s="59"/>
      <c r="EA25" s="59"/>
      <c r="EB25" s="58"/>
      <c r="EC25" s="30"/>
      <c r="ED25" s="30"/>
      <c r="EE25" s="30"/>
      <c r="EF25" s="31"/>
      <c r="EG25" s="31"/>
      <c r="EH25" s="31"/>
      <c r="EI25" s="32"/>
      <c r="EJ25" s="32"/>
      <c r="EK25" s="32"/>
      <c r="EL25" s="32"/>
      <c r="EM25" s="30"/>
      <c r="EN25" s="58"/>
      <c r="EO25" s="30"/>
      <c r="EP25" s="62"/>
      <c r="EQ25" s="34"/>
      <c r="ER25" s="63"/>
      <c r="ES25" s="59"/>
      <c r="EV25" s="59"/>
      <c r="EW25" s="58"/>
      <c r="EX25" s="30"/>
      <c r="EY25" s="30"/>
      <c r="EZ25" s="30"/>
      <c r="FA25" s="31"/>
      <c r="FB25" s="31"/>
      <c r="FC25" s="31"/>
      <c r="FD25" s="32"/>
      <c r="FE25" s="32"/>
      <c r="FF25" s="32"/>
      <c r="FG25" s="32"/>
      <c r="FH25" s="30"/>
      <c r="FI25" s="58"/>
      <c r="FJ25" s="30"/>
      <c r="FK25" s="62"/>
      <c r="FL25" s="34"/>
      <c r="FM25" s="63"/>
      <c r="FN25" s="59"/>
      <c r="FQ25" s="59"/>
      <c r="FR25" s="58"/>
      <c r="FS25" s="30"/>
      <c r="FT25" s="30"/>
      <c r="FU25" s="30"/>
      <c r="FV25" s="31"/>
      <c r="FW25" s="31"/>
      <c r="FX25" s="31"/>
      <c r="FY25" s="32"/>
      <c r="FZ25" s="32"/>
      <c r="GA25" s="32"/>
      <c r="GB25" s="32"/>
      <c r="GC25" s="30"/>
      <c r="GD25" s="58"/>
      <c r="GE25" s="30"/>
      <c r="GF25" s="62"/>
      <c r="GG25" s="34"/>
      <c r="GH25" s="63"/>
      <c r="GI25" s="59"/>
      <c r="GL25" s="59"/>
      <c r="GM25" s="58"/>
      <c r="GN25" s="30"/>
      <c r="GO25" s="30"/>
      <c r="GP25" s="30"/>
      <c r="GQ25" s="31"/>
      <c r="GR25" s="31"/>
      <c r="GS25" s="31"/>
      <c r="GT25" s="32"/>
      <c r="GU25" s="32"/>
      <c r="GV25" s="32"/>
      <c r="GW25" s="32"/>
      <c r="GX25" s="30"/>
      <c r="GY25" s="58"/>
      <c r="GZ25" s="30"/>
      <c r="HA25" s="62"/>
      <c r="HB25" s="34"/>
      <c r="HC25" s="63"/>
      <c r="HD25" s="59"/>
      <c r="HG25" s="59"/>
      <c r="HH25" s="58"/>
      <c r="HI25" s="30"/>
      <c r="HJ25" s="30"/>
      <c r="HK25" s="30"/>
      <c r="HL25" s="31"/>
      <c r="HM25" s="31"/>
      <c r="HN25" s="31"/>
      <c r="HO25" s="32"/>
      <c r="HP25" s="32"/>
      <c r="HQ25" s="32"/>
      <c r="HR25" s="32"/>
      <c r="HS25" s="30"/>
      <c r="HT25" s="58"/>
      <c r="HU25" s="30"/>
      <c r="HV25" s="62"/>
      <c r="HW25" s="34"/>
      <c r="HX25" s="63"/>
      <c r="HY25" s="59"/>
      <c r="IB25" s="59"/>
      <c r="IC25" s="58"/>
      <c r="ID25" s="30"/>
      <c r="IE25" s="30"/>
      <c r="IF25" s="30"/>
      <c r="IG25" s="31"/>
      <c r="IH25" s="31"/>
      <c r="II25" s="31"/>
      <c r="IJ25" s="32"/>
      <c r="IK25" s="32"/>
      <c r="IL25" s="32"/>
      <c r="IM25" s="32"/>
      <c r="IN25" s="30"/>
      <c r="IO25" s="58"/>
      <c r="IP25" s="30"/>
      <c r="IQ25" s="62"/>
      <c r="IR25" s="34"/>
      <c r="IS25" s="63"/>
      <c r="IT25" s="59"/>
    </row>
    <row r="26" spans="1:22" ht="15" customHeight="1">
      <c r="A26" s="44" t="s">
        <v>221</v>
      </c>
      <c r="B26" s="45" t="s">
        <v>223</v>
      </c>
      <c r="C26" s="28" t="s">
        <v>7</v>
      </c>
      <c r="D26" s="28" t="s">
        <v>8</v>
      </c>
      <c r="E26" s="26" t="s">
        <v>16</v>
      </c>
      <c r="F26" s="29">
        <v>0.41</v>
      </c>
      <c r="G26" s="30">
        <f>F26*2.2046</f>
        <v>0.903886</v>
      </c>
      <c r="H26" s="30">
        <f>(G26-J26)*16</f>
        <v>14.462176</v>
      </c>
      <c r="I26" s="30">
        <f>(H26-K26)*16</f>
        <v>7.394815999999992</v>
      </c>
      <c r="J26" s="31">
        <f>ROUNDDOWN(G26,0)</f>
        <v>0</v>
      </c>
      <c r="K26" s="31">
        <f>ROUNDDOWN(H26,0)</f>
        <v>14</v>
      </c>
      <c r="L26" s="31">
        <f>ROUND(I26,0)</f>
        <v>7</v>
      </c>
      <c r="M26" s="32">
        <f>IF(N26=16,J26+1,J26)</f>
        <v>0</v>
      </c>
      <c r="N26" s="32">
        <f>IF(L26=16,K26+1,K26)</f>
        <v>14</v>
      </c>
      <c r="O26" s="32">
        <f>IF(N26=16,0,N26)</f>
        <v>14</v>
      </c>
      <c r="P26" s="32">
        <f>IF(L26=16,0,L26)</f>
        <v>7</v>
      </c>
      <c r="Q26" s="30">
        <v>0.68</v>
      </c>
      <c r="R26" s="29">
        <f>F26/Q26*100</f>
        <v>60.29411764705882</v>
      </c>
      <c r="S26" s="30">
        <v>0.51</v>
      </c>
      <c r="T26" s="33" t="str">
        <f>IF(F26&gt;=S26,"Q","-")</f>
        <v>-</v>
      </c>
      <c r="U26" s="48" t="s">
        <v>214</v>
      </c>
      <c r="V26" s="30">
        <f>SUM(F26)/0.624*100</f>
        <v>65.7051282051282</v>
      </c>
    </row>
    <row r="27" spans="1:254" s="28" customFormat="1" ht="15" customHeight="1">
      <c r="A27" s="44" t="s">
        <v>221</v>
      </c>
      <c r="B27" s="45" t="s">
        <v>224</v>
      </c>
      <c r="C27" s="28" t="s">
        <v>7</v>
      </c>
      <c r="D27" s="28" t="s">
        <v>8</v>
      </c>
      <c r="E27" s="26" t="s">
        <v>39</v>
      </c>
      <c r="F27" s="29">
        <v>0.413</v>
      </c>
      <c r="G27" s="30">
        <f>F27*2.2046</f>
        <v>0.9104998</v>
      </c>
      <c r="H27" s="30">
        <f>(G27-J27)*16</f>
        <v>14.5679968</v>
      </c>
      <c r="I27" s="30">
        <f>(H27-K27)*16</f>
        <v>9.087948799999992</v>
      </c>
      <c r="J27" s="31">
        <f>ROUNDDOWN(G27,0)</f>
        <v>0</v>
      </c>
      <c r="K27" s="31">
        <f>ROUNDDOWN(H27,0)</f>
        <v>14</v>
      </c>
      <c r="L27" s="31">
        <f>ROUND(I27,0)</f>
        <v>9</v>
      </c>
      <c r="M27" s="32">
        <f>IF(N27=16,J27+1,J27)</f>
        <v>0</v>
      </c>
      <c r="N27" s="32">
        <f>IF(L27=16,K27+1,K27)</f>
        <v>14</v>
      </c>
      <c r="O27" s="32">
        <f>IF(N27=16,0,N27)</f>
        <v>14</v>
      </c>
      <c r="P27" s="32">
        <f>IF(L27=16,0,L27)</f>
        <v>9</v>
      </c>
      <c r="Q27" s="30">
        <v>0.794</v>
      </c>
      <c r="R27" s="29">
        <f>F27/Q27*100</f>
        <v>52.015113350125944</v>
      </c>
      <c r="S27" s="30">
        <v>0.596</v>
      </c>
      <c r="T27" s="33" t="str">
        <f>IF(F27&gt;=S27,"Q","-")</f>
        <v>-</v>
      </c>
      <c r="U27" s="12" t="s">
        <v>209</v>
      </c>
      <c r="V27" s="29">
        <f>SUM(F27/0.624*100)</f>
        <v>66.18589743589743</v>
      </c>
      <c r="W27" s="26"/>
      <c r="X27" s="51"/>
      <c r="Y27" s="55"/>
      <c r="Z27" s="26"/>
      <c r="AA27" s="29"/>
      <c r="AB27" s="30"/>
      <c r="AC27" s="30"/>
      <c r="AD27" s="30"/>
      <c r="AE27" s="31"/>
      <c r="AF27" s="31"/>
      <c r="AG27" s="31"/>
      <c r="AH27" s="32"/>
      <c r="AI27" s="32"/>
      <c r="AJ27" s="32"/>
      <c r="AK27" s="32"/>
      <c r="AL27" s="30"/>
      <c r="AM27" s="29"/>
      <c r="AN27" s="30"/>
      <c r="AO27" s="33"/>
      <c r="AP27" s="34"/>
      <c r="AQ27" s="36"/>
      <c r="AR27" s="26"/>
      <c r="AU27" s="26"/>
      <c r="AV27" s="29"/>
      <c r="AW27" s="30"/>
      <c r="AX27" s="30"/>
      <c r="AY27" s="30"/>
      <c r="AZ27" s="31"/>
      <c r="BA27" s="31"/>
      <c r="BB27" s="31"/>
      <c r="BC27" s="32"/>
      <c r="BD27" s="32"/>
      <c r="BE27" s="32"/>
      <c r="BF27" s="32"/>
      <c r="BG27" s="30"/>
      <c r="BH27" s="29"/>
      <c r="BI27" s="30"/>
      <c r="BJ27" s="33"/>
      <c r="BK27" s="34"/>
      <c r="BL27" s="36"/>
      <c r="BM27" s="26"/>
      <c r="BP27" s="26"/>
      <c r="BQ27" s="29"/>
      <c r="BR27" s="30"/>
      <c r="BS27" s="30"/>
      <c r="BT27" s="30"/>
      <c r="BU27" s="31"/>
      <c r="BV27" s="31"/>
      <c r="BW27" s="31"/>
      <c r="BX27" s="32"/>
      <c r="BY27" s="32"/>
      <c r="BZ27" s="32"/>
      <c r="CA27" s="32"/>
      <c r="CB27" s="30"/>
      <c r="CC27" s="29"/>
      <c r="CD27" s="30"/>
      <c r="CE27" s="33"/>
      <c r="CF27" s="34"/>
      <c r="CG27" s="36"/>
      <c r="CH27" s="26"/>
      <c r="CK27" s="26"/>
      <c r="CL27" s="29"/>
      <c r="CM27" s="30"/>
      <c r="CN27" s="30"/>
      <c r="CO27" s="30"/>
      <c r="CP27" s="31"/>
      <c r="CQ27" s="31"/>
      <c r="CR27" s="31"/>
      <c r="CS27" s="32"/>
      <c r="CT27" s="32"/>
      <c r="CU27" s="32"/>
      <c r="CV27" s="32"/>
      <c r="CW27" s="30"/>
      <c r="CX27" s="29"/>
      <c r="CY27" s="30"/>
      <c r="CZ27" s="33"/>
      <c r="DA27" s="34"/>
      <c r="DB27" s="36"/>
      <c r="DC27" s="26"/>
      <c r="DF27" s="26"/>
      <c r="DG27" s="29"/>
      <c r="DH27" s="30"/>
      <c r="DI27" s="30"/>
      <c r="DJ27" s="30"/>
      <c r="DK27" s="31"/>
      <c r="DL27" s="31"/>
      <c r="DM27" s="31"/>
      <c r="DN27" s="32"/>
      <c r="DO27" s="32"/>
      <c r="DP27" s="32"/>
      <c r="DQ27" s="32"/>
      <c r="DR27" s="30"/>
      <c r="DS27" s="29"/>
      <c r="DT27" s="30"/>
      <c r="DU27" s="33"/>
      <c r="DV27" s="34"/>
      <c r="DW27" s="36"/>
      <c r="DX27" s="26"/>
      <c r="EA27" s="26"/>
      <c r="EB27" s="29"/>
      <c r="EC27" s="30"/>
      <c r="ED27" s="30"/>
      <c r="EE27" s="30"/>
      <c r="EF27" s="31"/>
      <c r="EG27" s="31"/>
      <c r="EH27" s="31"/>
      <c r="EI27" s="32"/>
      <c r="EJ27" s="32"/>
      <c r="EK27" s="32"/>
      <c r="EL27" s="32"/>
      <c r="EM27" s="30"/>
      <c r="EN27" s="29"/>
      <c r="EO27" s="30"/>
      <c r="EP27" s="33"/>
      <c r="EQ27" s="34"/>
      <c r="ER27" s="36"/>
      <c r="ES27" s="26"/>
      <c r="EV27" s="26"/>
      <c r="EW27" s="29"/>
      <c r="EX27" s="30"/>
      <c r="EY27" s="30"/>
      <c r="EZ27" s="30"/>
      <c r="FA27" s="31"/>
      <c r="FB27" s="31"/>
      <c r="FC27" s="31"/>
      <c r="FD27" s="32"/>
      <c r="FE27" s="32"/>
      <c r="FF27" s="32"/>
      <c r="FG27" s="32"/>
      <c r="FH27" s="30"/>
      <c r="FI27" s="29"/>
      <c r="FJ27" s="30"/>
      <c r="FK27" s="33"/>
      <c r="FL27" s="34"/>
      <c r="FM27" s="36"/>
      <c r="FN27" s="26"/>
      <c r="FQ27" s="26"/>
      <c r="FR27" s="29"/>
      <c r="FS27" s="30"/>
      <c r="FT27" s="30"/>
      <c r="FU27" s="30"/>
      <c r="FV27" s="31"/>
      <c r="FW27" s="31"/>
      <c r="FX27" s="31"/>
      <c r="FY27" s="32"/>
      <c r="FZ27" s="32"/>
      <c r="GA27" s="32"/>
      <c r="GB27" s="32"/>
      <c r="GC27" s="30"/>
      <c r="GD27" s="29"/>
      <c r="GE27" s="30"/>
      <c r="GF27" s="33"/>
      <c r="GG27" s="34"/>
      <c r="GH27" s="36"/>
      <c r="GI27" s="26"/>
      <c r="GL27" s="26"/>
      <c r="GM27" s="29"/>
      <c r="GN27" s="30"/>
      <c r="GO27" s="30"/>
      <c r="GP27" s="30"/>
      <c r="GQ27" s="31"/>
      <c r="GR27" s="31"/>
      <c r="GS27" s="31"/>
      <c r="GT27" s="32"/>
      <c r="GU27" s="32"/>
      <c r="GV27" s="32"/>
      <c r="GW27" s="32"/>
      <c r="GX27" s="30"/>
      <c r="GY27" s="29"/>
      <c r="GZ27" s="30"/>
      <c r="HA27" s="33"/>
      <c r="HB27" s="34"/>
      <c r="HC27" s="36"/>
      <c r="HD27" s="26"/>
      <c r="HG27" s="26"/>
      <c r="HH27" s="29"/>
      <c r="HI27" s="30"/>
      <c r="HJ27" s="30"/>
      <c r="HK27" s="30"/>
      <c r="HL27" s="31"/>
      <c r="HM27" s="31"/>
      <c r="HN27" s="31"/>
      <c r="HO27" s="32"/>
      <c r="HP27" s="32"/>
      <c r="HQ27" s="32"/>
      <c r="HR27" s="32"/>
      <c r="HS27" s="30"/>
      <c r="HT27" s="29"/>
      <c r="HU27" s="30"/>
      <c r="HV27" s="33"/>
      <c r="HW27" s="34"/>
      <c r="HX27" s="36"/>
      <c r="HY27" s="26"/>
      <c r="IB27" s="26"/>
      <c r="IC27" s="29"/>
      <c r="ID27" s="30"/>
      <c r="IE27" s="30"/>
      <c r="IF27" s="30"/>
      <c r="IG27" s="31"/>
      <c r="IH27" s="31"/>
      <c r="II27" s="31"/>
      <c r="IJ27" s="32"/>
      <c r="IK27" s="32"/>
      <c r="IL27" s="32"/>
      <c r="IM27" s="32"/>
      <c r="IN27" s="30"/>
      <c r="IO27" s="29"/>
      <c r="IP27" s="30"/>
      <c r="IQ27" s="33"/>
      <c r="IR27" s="34"/>
      <c r="IS27" s="36"/>
      <c r="IT27" s="26"/>
    </row>
    <row r="28" spans="1:254" s="28" customFormat="1" ht="15" customHeight="1">
      <c r="A28" s="44" t="s">
        <v>221</v>
      </c>
      <c r="B28" s="45" t="s">
        <v>224</v>
      </c>
      <c r="C28" s="28" t="s">
        <v>7</v>
      </c>
      <c r="D28" s="28" t="s">
        <v>8</v>
      </c>
      <c r="E28" s="26" t="s">
        <v>39</v>
      </c>
      <c r="F28" s="29">
        <v>0.393</v>
      </c>
      <c r="G28" s="30">
        <f>F28*2.2046</f>
        <v>0.8664078000000001</v>
      </c>
      <c r="H28" s="30">
        <f>(G28-J28)*16</f>
        <v>13.862524800000001</v>
      </c>
      <c r="I28" s="30">
        <f>(H28-K28)*16</f>
        <v>13.800396800000016</v>
      </c>
      <c r="J28" s="31">
        <f>ROUNDDOWN(G28,0)</f>
        <v>0</v>
      </c>
      <c r="K28" s="31">
        <f>ROUNDDOWN(H28,0)</f>
        <v>13</v>
      </c>
      <c r="L28" s="31">
        <f>ROUND(I28,0)</f>
        <v>14</v>
      </c>
      <c r="M28" s="32">
        <f>IF(N28=16,J28+1,J28)</f>
        <v>0</v>
      </c>
      <c r="N28" s="32">
        <f>IF(L28=16,K28+1,K28)</f>
        <v>13</v>
      </c>
      <c r="O28" s="32">
        <f>IF(N28=16,0,N28)</f>
        <v>13</v>
      </c>
      <c r="P28" s="32">
        <f>IF(L28=16,0,L28)</f>
        <v>14</v>
      </c>
      <c r="Q28" s="30">
        <v>0.794</v>
      </c>
      <c r="R28" s="29">
        <f>F28/Q28*100</f>
        <v>49.496221662468514</v>
      </c>
      <c r="S28" s="30">
        <v>0.596</v>
      </c>
      <c r="T28" s="33" t="str">
        <f>IF(F28&gt;=S28,"Q","-")</f>
        <v>-</v>
      </c>
      <c r="U28" s="12" t="s">
        <v>209</v>
      </c>
      <c r="V28" s="29">
        <f>SUM(F28/0.624*100)</f>
        <v>62.980769230769226</v>
      </c>
      <c r="W28" s="26"/>
      <c r="X28" s="51"/>
      <c r="Y28" s="55"/>
      <c r="Z28" s="26"/>
      <c r="AA28" s="29"/>
      <c r="AB28" s="30"/>
      <c r="AC28" s="30"/>
      <c r="AD28" s="30"/>
      <c r="AE28" s="31"/>
      <c r="AF28" s="31"/>
      <c r="AG28" s="31"/>
      <c r="AH28" s="32"/>
      <c r="AI28" s="32"/>
      <c r="AJ28" s="32"/>
      <c r="AK28" s="32"/>
      <c r="AL28" s="30"/>
      <c r="AM28" s="29"/>
      <c r="AN28" s="30"/>
      <c r="AO28" s="33"/>
      <c r="AP28" s="34"/>
      <c r="AQ28" s="36"/>
      <c r="AR28" s="26"/>
      <c r="AU28" s="26"/>
      <c r="AV28" s="29"/>
      <c r="AW28" s="30"/>
      <c r="AX28" s="30"/>
      <c r="AY28" s="30"/>
      <c r="AZ28" s="31"/>
      <c r="BA28" s="31"/>
      <c r="BB28" s="31"/>
      <c r="BC28" s="32"/>
      <c r="BD28" s="32"/>
      <c r="BE28" s="32"/>
      <c r="BF28" s="32"/>
      <c r="BG28" s="30"/>
      <c r="BH28" s="29"/>
      <c r="BI28" s="30"/>
      <c r="BJ28" s="33"/>
      <c r="BK28" s="34"/>
      <c r="BL28" s="36"/>
      <c r="BM28" s="26"/>
      <c r="BP28" s="26"/>
      <c r="BQ28" s="29"/>
      <c r="BR28" s="30"/>
      <c r="BS28" s="30"/>
      <c r="BT28" s="30"/>
      <c r="BU28" s="31"/>
      <c r="BV28" s="31"/>
      <c r="BW28" s="31"/>
      <c r="BX28" s="32"/>
      <c r="BY28" s="32"/>
      <c r="BZ28" s="32"/>
      <c r="CA28" s="32"/>
      <c r="CB28" s="30"/>
      <c r="CC28" s="29"/>
      <c r="CD28" s="30"/>
      <c r="CE28" s="33"/>
      <c r="CF28" s="34"/>
      <c r="CG28" s="36"/>
      <c r="CH28" s="26"/>
      <c r="CK28" s="26"/>
      <c r="CL28" s="29"/>
      <c r="CM28" s="30"/>
      <c r="CN28" s="30"/>
      <c r="CO28" s="30"/>
      <c r="CP28" s="31"/>
      <c r="CQ28" s="31"/>
      <c r="CR28" s="31"/>
      <c r="CS28" s="32"/>
      <c r="CT28" s="32"/>
      <c r="CU28" s="32"/>
      <c r="CV28" s="32"/>
      <c r="CW28" s="30"/>
      <c r="CX28" s="29"/>
      <c r="CY28" s="30"/>
      <c r="CZ28" s="33"/>
      <c r="DA28" s="34"/>
      <c r="DB28" s="36"/>
      <c r="DC28" s="26"/>
      <c r="DF28" s="26"/>
      <c r="DG28" s="29"/>
      <c r="DH28" s="30"/>
      <c r="DI28" s="30"/>
      <c r="DJ28" s="30"/>
      <c r="DK28" s="31"/>
      <c r="DL28" s="31"/>
      <c r="DM28" s="31"/>
      <c r="DN28" s="32"/>
      <c r="DO28" s="32"/>
      <c r="DP28" s="32"/>
      <c r="DQ28" s="32"/>
      <c r="DR28" s="30"/>
      <c r="DS28" s="29"/>
      <c r="DT28" s="30"/>
      <c r="DU28" s="33"/>
      <c r="DV28" s="34"/>
      <c r="DW28" s="36"/>
      <c r="DX28" s="26"/>
      <c r="EA28" s="26"/>
      <c r="EB28" s="29"/>
      <c r="EC28" s="30"/>
      <c r="ED28" s="30"/>
      <c r="EE28" s="30"/>
      <c r="EF28" s="31"/>
      <c r="EG28" s="31"/>
      <c r="EH28" s="31"/>
      <c r="EI28" s="32"/>
      <c r="EJ28" s="32"/>
      <c r="EK28" s="32"/>
      <c r="EL28" s="32"/>
      <c r="EM28" s="30"/>
      <c r="EN28" s="29"/>
      <c r="EO28" s="30"/>
      <c r="EP28" s="33"/>
      <c r="EQ28" s="34"/>
      <c r="ER28" s="36"/>
      <c r="ES28" s="26"/>
      <c r="EV28" s="26"/>
      <c r="EW28" s="29"/>
      <c r="EX28" s="30"/>
      <c r="EY28" s="30"/>
      <c r="EZ28" s="30"/>
      <c r="FA28" s="31"/>
      <c r="FB28" s="31"/>
      <c r="FC28" s="31"/>
      <c r="FD28" s="32"/>
      <c r="FE28" s="32"/>
      <c r="FF28" s="32"/>
      <c r="FG28" s="32"/>
      <c r="FH28" s="30"/>
      <c r="FI28" s="29"/>
      <c r="FJ28" s="30"/>
      <c r="FK28" s="33"/>
      <c r="FL28" s="34"/>
      <c r="FM28" s="36"/>
      <c r="FN28" s="26"/>
      <c r="FQ28" s="26"/>
      <c r="FR28" s="29"/>
      <c r="FS28" s="30"/>
      <c r="FT28" s="30"/>
      <c r="FU28" s="30"/>
      <c r="FV28" s="31"/>
      <c r="FW28" s="31"/>
      <c r="FX28" s="31"/>
      <c r="FY28" s="32"/>
      <c r="FZ28" s="32"/>
      <c r="GA28" s="32"/>
      <c r="GB28" s="32"/>
      <c r="GC28" s="30"/>
      <c r="GD28" s="29"/>
      <c r="GE28" s="30"/>
      <c r="GF28" s="33"/>
      <c r="GG28" s="34"/>
      <c r="GH28" s="36"/>
      <c r="GI28" s="26"/>
      <c r="GL28" s="26"/>
      <c r="GM28" s="29"/>
      <c r="GN28" s="30"/>
      <c r="GO28" s="30"/>
      <c r="GP28" s="30"/>
      <c r="GQ28" s="31"/>
      <c r="GR28" s="31"/>
      <c r="GS28" s="31"/>
      <c r="GT28" s="32"/>
      <c r="GU28" s="32"/>
      <c r="GV28" s="32"/>
      <c r="GW28" s="32"/>
      <c r="GX28" s="30"/>
      <c r="GY28" s="29"/>
      <c r="GZ28" s="30"/>
      <c r="HA28" s="33"/>
      <c r="HB28" s="34"/>
      <c r="HC28" s="36"/>
      <c r="HD28" s="26"/>
      <c r="HG28" s="26"/>
      <c r="HH28" s="29"/>
      <c r="HI28" s="30"/>
      <c r="HJ28" s="30"/>
      <c r="HK28" s="30"/>
      <c r="HL28" s="31"/>
      <c r="HM28" s="31"/>
      <c r="HN28" s="31"/>
      <c r="HO28" s="32"/>
      <c r="HP28" s="32"/>
      <c r="HQ28" s="32"/>
      <c r="HR28" s="32"/>
      <c r="HS28" s="30"/>
      <c r="HT28" s="29"/>
      <c r="HU28" s="30"/>
      <c r="HV28" s="33"/>
      <c r="HW28" s="34"/>
      <c r="HX28" s="36"/>
      <c r="HY28" s="26"/>
      <c r="IB28" s="26"/>
      <c r="IC28" s="29"/>
      <c r="ID28" s="30"/>
      <c r="IE28" s="30"/>
      <c r="IF28" s="30"/>
      <c r="IG28" s="31"/>
      <c r="IH28" s="31"/>
      <c r="II28" s="31"/>
      <c r="IJ28" s="32"/>
      <c r="IK28" s="32"/>
      <c r="IL28" s="32"/>
      <c r="IM28" s="32"/>
      <c r="IN28" s="30"/>
      <c r="IO28" s="29"/>
      <c r="IP28" s="30"/>
      <c r="IQ28" s="33"/>
      <c r="IR28" s="34"/>
      <c r="IS28" s="36"/>
      <c r="IT28" s="26"/>
    </row>
    <row r="29" spans="1:254" s="28" customFormat="1" ht="15" customHeight="1">
      <c r="A29" s="44" t="s">
        <v>221</v>
      </c>
      <c r="B29" s="45" t="s">
        <v>225</v>
      </c>
      <c r="C29" s="28" t="s">
        <v>7</v>
      </c>
      <c r="D29" s="28" t="s">
        <v>8</v>
      </c>
      <c r="E29" s="26" t="s">
        <v>39</v>
      </c>
      <c r="F29" s="29">
        <v>0.403</v>
      </c>
      <c r="G29" s="30">
        <f>F29*2.2046</f>
        <v>0.8884538000000001</v>
      </c>
      <c r="H29" s="30">
        <f>(G29-J29)*16</f>
        <v>14.215260800000001</v>
      </c>
      <c r="I29" s="30">
        <f>(H29-K29)*16</f>
        <v>3.4441728000000182</v>
      </c>
      <c r="J29" s="31">
        <f>ROUNDDOWN(G29,0)</f>
        <v>0</v>
      </c>
      <c r="K29" s="31">
        <f>ROUNDDOWN(H29,0)</f>
        <v>14</v>
      </c>
      <c r="L29" s="31">
        <f>ROUND(I29,0)</f>
        <v>3</v>
      </c>
      <c r="M29" s="32">
        <f>IF(N29=16,J29+1,J29)</f>
        <v>0</v>
      </c>
      <c r="N29" s="32">
        <f>IF(L29=16,K29+1,K29)</f>
        <v>14</v>
      </c>
      <c r="O29" s="32">
        <f>IF(N29=16,0,N29)</f>
        <v>14</v>
      </c>
      <c r="P29" s="32">
        <f>IF(L29=16,0,L29)</f>
        <v>3</v>
      </c>
      <c r="Q29" s="30">
        <v>0.794</v>
      </c>
      <c r="R29" s="29">
        <f>F29/Q29*100</f>
        <v>50.75566750629723</v>
      </c>
      <c r="S29" s="30">
        <v>0.596</v>
      </c>
      <c r="T29" s="33" t="str">
        <f>IF(F29&gt;=S29,"Q","-")</f>
        <v>-</v>
      </c>
      <c r="U29" s="12" t="s">
        <v>209</v>
      </c>
      <c r="V29" s="29">
        <f>SUM(F29/0.624*100)</f>
        <v>64.58333333333334</v>
      </c>
      <c r="W29" s="26"/>
      <c r="X29" s="51"/>
      <c r="Y29" s="55"/>
      <c r="Z29" s="26"/>
      <c r="AA29" s="29"/>
      <c r="AB29" s="30"/>
      <c r="AC29" s="30"/>
      <c r="AD29" s="30"/>
      <c r="AE29" s="31"/>
      <c r="AF29" s="31"/>
      <c r="AG29" s="31"/>
      <c r="AH29" s="32"/>
      <c r="AI29" s="32"/>
      <c r="AJ29" s="32"/>
      <c r="AK29" s="32"/>
      <c r="AL29" s="30"/>
      <c r="AM29" s="29"/>
      <c r="AN29" s="30"/>
      <c r="AO29" s="33"/>
      <c r="AP29" s="34"/>
      <c r="AQ29" s="36"/>
      <c r="AR29" s="26"/>
      <c r="AU29" s="26"/>
      <c r="AV29" s="29"/>
      <c r="AW29" s="30"/>
      <c r="AX29" s="30"/>
      <c r="AY29" s="30"/>
      <c r="AZ29" s="31"/>
      <c r="BA29" s="31"/>
      <c r="BB29" s="31"/>
      <c r="BC29" s="32"/>
      <c r="BD29" s="32"/>
      <c r="BE29" s="32"/>
      <c r="BF29" s="32"/>
      <c r="BG29" s="30"/>
      <c r="BH29" s="29"/>
      <c r="BI29" s="30"/>
      <c r="BJ29" s="33"/>
      <c r="BK29" s="34"/>
      <c r="BL29" s="36"/>
      <c r="BM29" s="26"/>
      <c r="BP29" s="26"/>
      <c r="BQ29" s="29"/>
      <c r="BR29" s="30"/>
      <c r="BS29" s="30"/>
      <c r="BT29" s="30"/>
      <c r="BU29" s="31"/>
      <c r="BV29" s="31"/>
      <c r="BW29" s="31"/>
      <c r="BX29" s="32"/>
      <c r="BY29" s="32"/>
      <c r="BZ29" s="32"/>
      <c r="CA29" s="32"/>
      <c r="CB29" s="30"/>
      <c r="CC29" s="29"/>
      <c r="CD29" s="30"/>
      <c r="CE29" s="33"/>
      <c r="CF29" s="34"/>
      <c r="CG29" s="36"/>
      <c r="CH29" s="26"/>
      <c r="CK29" s="26"/>
      <c r="CL29" s="29"/>
      <c r="CM29" s="30"/>
      <c r="CN29" s="30"/>
      <c r="CO29" s="30"/>
      <c r="CP29" s="31"/>
      <c r="CQ29" s="31"/>
      <c r="CR29" s="31"/>
      <c r="CS29" s="32"/>
      <c r="CT29" s="32"/>
      <c r="CU29" s="32"/>
      <c r="CV29" s="32"/>
      <c r="CW29" s="30"/>
      <c r="CX29" s="29"/>
      <c r="CY29" s="30"/>
      <c r="CZ29" s="33"/>
      <c r="DA29" s="34"/>
      <c r="DB29" s="36"/>
      <c r="DC29" s="26"/>
      <c r="DF29" s="26"/>
      <c r="DG29" s="29"/>
      <c r="DH29" s="30"/>
      <c r="DI29" s="30"/>
      <c r="DJ29" s="30"/>
      <c r="DK29" s="31"/>
      <c r="DL29" s="31"/>
      <c r="DM29" s="31"/>
      <c r="DN29" s="32"/>
      <c r="DO29" s="32"/>
      <c r="DP29" s="32"/>
      <c r="DQ29" s="32"/>
      <c r="DR29" s="30"/>
      <c r="DS29" s="29"/>
      <c r="DT29" s="30"/>
      <c r="DU29" s="33"/>
      <c r="DV29" s="34"/>
      <c r="DW29" s="36"/>
      <c r="DX29" s="26"/>
      <c r="EA29" s="26"/>
      <c r="EB29" s="29"/>
      <c r="EC29" s="30"/>
      <c r="ED29" s="30"/>
      <c r="EE29" s="30"/>
      <c r="EF29" s="31"/>
      <c r="EG29" s="31"/>
      <c r="EH29" s="31"/>
      <c r="EI29" s="32"/>
      <c r="EJ29" s="32"/>
      <c r="EK29" s="32"/>
      <c r="EL29" s="32"/>
      <c r="EM29" s="30"/>
      <c r="EN29" s="29"/>
      <c r="EO29" s="30"/>
      <c r="EP29" s="33"/>
      <c r="EQ29" s="34"/>
      <c r="ER29" s="36"/>
      <c r="ES29" s="26"/>
      <c r="EV29" s="26"/>
      <c r="EW29" s="29"/>
      <c r="EX29" s="30"/>
      <c r="EY29" s="30"/>
      <c r="EZ29" s="30"/>
      <c r="FA29" s="31"/>
      <c r="FB29" s="31"/>
      <c r="FC29" s="31"/>
      <c r="FD29" s="32"/>
      <c r="FE29" s="32"/>
      <c r="FF29" s="32"/>
      <c r="FG29" s="32"/>
      <c r="FH29" s="30"/>
      <c r="FI29" s="29"/>
      <c r="FJ29" s="30"/>
      <c r="FK29" s="33"/>
      <c r="FL29" s="34"/>
      <c r="FM29" s="36"/>
      <c r="FN29" s="26"/>
      <c r="FQ29" s="26"/>
      <c r="FR29" s="29"/>
      <c r="FS29" s="30"/>
      <c r="FT29" s="30"/>
      <c r="FU29" s="30"/>
      <c r="FV29" s="31"/>
      <c r="FW29" s="31"/>
      <c r="FX29" s="31"/>
      <c r="FY29" s="32"/>
      <c r="FZ29" s="32"/>
      <c r="GA29" s="32"/>
      <c r="GB29" s="32"/>
      <c r="GC29" s="30"/>
      <c r="GD29" s="29"/>
      <c r="GE29" s="30"/>
      <c r="GF29" s="33"/>
      <c r="GG29" s="34"/>
      <c r="GH29" s="36"/>
      <c r="GI29" s="26"/>
      <c r="GL29" s="26"/>
      <c r="GM29" s="29"/>
      <c r="GN29" s="30"/>
      <c r="GO29" s="30"/>
      <c r="GP29" s="30"/>
      <c r="GQ29" s="31"/>
      <c r="GR29" s="31"/>
      <c r="GS29" s="31"/>
      <c r="GT29" s="32"/>
      <c r="GU29" s="32"/>
      <c r="GV29" s="32"/>
      <c r="GW29" s="32"/>
      <c r="GX29" s="30"/>
      <c r="GY29" s="29"/>
      <c r="GZ29" s="30"/>
      <c r="HA29" s="33"/>
      <c r="HB29" s="34"/>
      <c r="HC29" s="36"/>
      <c r="HD29" s="26"/>
      <c r="HG29" s="26"/>
      <c r="HH29" s="29"/>
      <c r="HI29" s="30"/>
      <c r="HJ29" s="30"/>
      <c r="HK29" s="30"/>
      <c r="HL29" s="31"/>
      <c r="HM29" s="31"/>
      <c r="HN29" s="31"/>
      <c r="HO29" s="32"/>
      <c r="HP29" s="32"/>
      <c r="HQ29" s="32"/>
      <c r="HR29" s="32"/>
      <c r="HS29" s="30"/>
      <c r="HT29" s="29"/>
      <c r="HU29" s="30"/>
      <c r="HV29" s="33"/>
      <c r="HW29" s="34"/>
      <c r="HX29" s="36"/>
      <c r="HY29" s="26"/>
      <c r="IB29" s="26"/>
      <c r="IC29" s="29"/>
      <c r="ID29" s="30"/>
      <c r="IE29" s="30"/>
      <c r="IF29" s="30"/>
      <c r="IG29" s="31"/>
      <c r="IH29" s="31"/>
      <c r="II29" s="31"/>
      <c r="IJ29" s="32"/>
      <c r="IK29" s="32"/>
      <c r="IL29" s="32"/>
      <c r="IM29" s="32"/>
      <c r="IN29" s="30"/>
      <c r="IO29" s="29"/>
      <c r="IP29" s="30"/>
      <c r="IQ29" s="33"/>
      <c r="IR29" s="34"/>
      <c r="IS29" s="36"/>
      <c r="IT29" s="26"/>
    </row>
    <row r="30" spans="1:254" s="28" customFormat="1" ht="15" customHeight="1">
      <c r="A30" s="44" t="s">
        <v>221</v>
      </c>
      <c r="B30" s="45" t="s">
        <v>225</v>
      </c>
      <c r="C30" s="28" t="s">
        <v>7</v>
      </c>
      <c r="D30" s="28" t="s">
        <v>8</v>
      </c>
      <c r="E30" s="26" t="s">
        <v>39</v>
      </c>
      <c r="F30" s="29">
        <v>0.357</v>
      </c>
      <c r="G30" s="30">
        <f>F30*2.2046</f>
        <v>0.7870422</v>
      </c>
      <c r="H30" s="30">
        <f>(G30-J30)*16</f>
        <v>12.5926752</v>
      </c>
      <c r="I30" s="30">
        <f>(H30-K30)*16</f>
        <v>9.482803200000006</v>
      </c>
      <c r="J30" s="31">
        <f>ROUNDDOWN(G30,0)</f>
        <v>0</v>
      </c>
      <c r="K30" s="31">
        <f>ROUNDDOWN(H30,0)</f>
        <v>12</v>
      </c>
      <c r="L30" s="31">
        <f>ROUND(I30,0)</f>
        <v>9</v>
      </c>
      <c r="M30" s="32">
        <f>IF(N30=16,J30+1,J30)</f>
        <v>0</v>
      </c>
      <c r="N30" s="32">
        <f>IF(L30=16,K30+1,K30)</f>
        <v>12</v>
      </c>
      <c r="O30" s="32">
        <f>IF(N30=16,0,N30)</f>
        <v>12</v>
      </c>
      <c r="P30" s="32">
        <f>IF(L30=16,0,L30)</f>
        <v>9</v>
      </c>
      <c r="Q30" s="30">
        <v>0.794</v>
      </c>
      <c r="R30" s="29">
        <f>F30/Q30*100</f>
        <v>44.962216624685134</v>
      </c>
      <c r="S30" s="30">
        <v>0.596</v>
      </c>
      <c r="T30" s="33" t="str">
        <f>IF(F30&gt;=S30,"Q","-")</f>
        <v>-</v>
      </c>
      <c r="U30" s="12" t="s">
        <v>209</v>
      </c>
      <c r="V30" s="29">
        <f>SUM(F30/0.624*100)</f>
        <v>57.21153846153846</v>
      </c>
      <c r="W30" s="26"/>
      <c r="X30" s="51"/>
      <c r="Y30" s="55"/>
      <c r="Z30" s="26"/>
      <c r="AA30" s="29"/>
      <c r="AB30" s="30"/>
      <c r="AC30" s="30"/>
      <c r="AD30" s="30"/>
      <c r="AE30" s="31"/>
      <c r="AF30" s="31"/>
      <c r="AG30" s="31"/>
      <c r="AH30" s="32"/>
      <c r="AI30" s="32"/>
      <c r="AJ30" s="32"/>
      <c r="AK30" s="32"/>
      <c r="AL30" s="30"/>
      <c r="AM30" s="29"/>
      <c r="AN30" s="30"/>
      <c r="AO30" s="33"/>
      <c r="AP30" s="34"/>
      <c r="AQ30" s="36"/>
      <c r="AR30" s="26"/>
      <c r="AU30" s="26"/>
      <c r="AV30" s="29"/>
      <c r="AW30" s="30"/>
      <c r="AX30" s="30"/>
      <c r="AY30" s="30"/>
      <c r="AZ30" s="31"/>
      <c r="BA30" s="31"/>
      <c r="BB30" s="31"/>
      <c r="BC30" s="32"/>
      <c r="BD30" s="32"/>
      <c r="BE30" s="32"/>
      <c r="BF30" s="32"/>
      <c r="BG30" s="30"/>
      <c r="BH30" s="29"/>
      <c r="BI30" s="30"/>
      <c r="BJ30" s="33"/>
      <c r="BK30" s="34"/>
      <c r="BL30" s="36"/>
      <c r="BM30" s="26"/>
      <c r="BP30" s="26"/>
      <c r="BQ30" s="29"/>
      <c r="BR30" s="30"/>
      <c r="BS30" s="30"/>
      <c r="BT30" s="30"/>
      <c r="BU30" s="31"/>
      <c r="BV30" s="31"/>
      <c r="BW30" s="31"/>
      <c r="BX30" s="32"/>
      <c r="BY30" s="32"/>
      <c r="BZ30" s="32"/>
      <c r="CA30" s="32"/>
      <c r="CB30" s="30"/>
      <c r="CC30" s="29"/>
      <c r="CD30" s="30"/>
      <c r="CE30" s="33"/>
      <c r="CF30" s="34"/>
      <c r="CG30" s="36"/>
      <c r="CH30" s="26"/>
      <c r="CK30" s="26"/>
      <c r="CL30" s="29"/>
      <c r="CM30" s="30"/>
      <c r="CN30" s="30"/>
      <c r="CO30" s="30"/>
      <c r="CP30" s="31"/>
      <c r="CQ30" s="31"/>
      <c r="CR30" s="31"/>
      <c r="CS30" s="32"/>
      <c r="CT30" s="32"/>
      <c r="CU30" s="32"/>
      <c r="CV30" s="32"/>
      <c r="CW30" s="30"/>
      <c r="CX30" s="29"/>
      <c r="CY30" s="30"/>
      <c r="CZ30" s="33"/>
      <c r="DA30" s="34"/>
      <c r="DB30" s="36"/>
      <c r="DC30" s="26"/>
      <c r="DF30" s="26"/>
      <c r="DG30" s="29"/>
      <c r="DH30" s="30"/>
      <c r="DI30" s="30"/>
      <c r="DJ30" s="30"/>
      <c r="DK30" s="31"/>
      <c r="DL30" s="31"/>
      <c r="DM30" s="31"/>
      <c r="DN30" s="32"/>
      <c r="DO30" s="32"/>
      <c r="DP30" s="32"/>
      <c r="DQ30" s="32"/>
      <c r="DR30" s="30"/>
      <c r="DS30" s="29"/>
      <c r="DT30" s="30"/>
      <c r="DU30" s="33"/>
      <c r="DV30" s="34"/>
      <c r="DW30" s="36"/>
      <c r="DX30" s="26"/>
      <c r="EA30" s="26"/>
      <c r="EB30" s="29"/>
      <c r="EC30" s="30"/>
      <c r="ED30" s="30"/>
      <c r="EE30" s="30"/>
      <c r="EF30" s="31"/>
      <c r="EG30" s="31"/>
      <c r="EH30" s="31"/>
      <c r="EI30" s="32"/>
      <c r="EJ30" s="32"/>
      <c r="EK30" s="32"/>
      <c r="EL30" s="32"/>
      <c r="EM30" s="30"/>
      <c r="EN30" s="29"/>
      <c r="EO30" s="30"/>
      <c r="EP30" s="33"/>
      <c r="EQ30" s="34"/>
      <c r="ER30" s="36"/>
      <c r="ES30" s="26"/>
      <c r="EV30" s="26"/>
      <c r="EW30" s="29"/>
      <c r="EX30" s="30"/>
      <c r="EY30" s="30"/>
      <c r="EZ30" s="30"/>
      <c r="FA30" s="31"/>
      <c r="FB30" s="31"/>
      <c r="FC30" s="31"/>
      <c r="FD30" s="32"/>
      <c r="FE30" s="32"/>
      <c r="FF30" s="32"/>
      <c r="FG30" s="32"/>
      <c r="FH30" s="30"/>
      <c r="FI30" s="29"/>
      <c r="FJ30" s="30"/>
      <c r="FK30" s="33"/>
      <c r="FL30" s="34"/>
      <c r="FM30" s="36"/>
      <c r="FN30" s="26"/>
      <c r="FQ30" s="26"/>
      <c r="FR30" s="29"/>
      <c r="FS30" s="30"/>
      <c r="FT30" s="30"/>
      <c r="FU30" s="30"/>
      <c r="FV30" s="31"/>
      <c r="FW30" s="31"/>
      <c r="FX30" s="31"/>
      <c r="FY30" s="32"/>
      <c r="FZ30" s="32"/>
      <c r="GA30" s="32"/>
      <c r="GB30" s="32"/>
      <c r="GC30" s="30"/>
      <c r="GD30" s="29"/>
      <c r="GE30" s="30"/>
      <c r="GF30" s="33"/>
      <c r="GG30" s="34"/>
      <c r="GH30" s="36"/>
      <c r="GI30" s="26"/>
      <c r="GL30" s="26"/>
      <c r="GM30" s="29"/>
      <c r="GN30" s="30"/>
      <c r="GO30" s="30"/>
      <c r="GP30" s="30"/>
      <c r="GQ30" s="31"/>
      <c r="GR30" s="31"/>
      <c r="GS30" s="31"/>
      <c r="GT30" s="32"/>
      <c r="GU30" s="32"/>
      <c r="GV30" s="32"/>
      <c r="GW30" s="32"/>
      <c r="GX30" s="30"/>
      <c r="GY30" s="29"/>
      <c r="GZ30" s="30"/>
      <c r="HA30" s="33"/>
      <c r="HB30" s="34"/>
      <c r="HC30" s="36"/>
      <c r="HD30" s="26"/>
      <c r="HG30" s="26"/>
      <c r="HH30" s="29"/>
      <c r="HI30" s="30"/>
      <c r="HJ30" s="30"/>
      <c r="HK30" s="30"/>
      <c r="HL30" s="31"/>
      <c r="HM30" s="31"/>
      <c r="HN30" s="31"/>
      <c r="HO30" s="32"/>
      <c r="HP30" s="32"/>
      <c r="HQ30" s="32"/>
      <c r="HR30" s="32"/>
      <c r="HS30" s="30"/>
      <c r="HT30" s="29"/>
      <c r="HU30" s="30"/>
      <c r="HV30" s="33"/>
      <c r="HW30" s="34"/>
      <c r="HX30" s="36"/>
      <c r="HY30" s="26"/>
      <c r="IB30" s="26"/>
      <c r="IC30" s="29"/>
      <c r="ID30" s="30"/>
      <c r="IE30" s="30"/>
      <c r="IF30" s="30"/>
      <c r="IG30" s="31"/>
      <c r="IH30" s="31"/>
      <c r="II30" s="31"/>
      <c r="IJ30" s="32"/>
      <c r="IK30" s="32"/>
      <c r="IL30" s="32"/>
      <c r="IM30" s="32"/>
      <c r="IN30" s="30"/>
      <c r="IO30" s="29"/>
      <c r="IP30" s="30"/>
      <c r="IQ30" s="33"/>
      <c r="IR30" s="34"/>
      <c r="IS30" s="36"/>
      <c r="IT30" s="26"/>
    </row>
    <row r="31" spans="1:254" s="28" customFormat="1" ht="15" customHeight="1">
      <c r="A31" s="44" t="s">
        <v>221</v>
      </c>
      <c r="B31" s="45" t="s">
        <v>226</v>
      </c>
      <c r="C31" s="28" t="s">
        <v>7</v>
      </c>
      <c r="D31" s="28" t="s">
        <v>8</v>
      </c>
      <c r="E31" s="26" t="s">
        <v>39</v>
      </c>
      <c r="F31" s="29">
        <v>0.39</v>
      </c>
      <c r="G31" s="30">
        <f>F31*2.2046</f>
        <v>0.8597940000000001</v>
      </c>
      <c r="H31" s="30">
        <f>(G31-J31)*16</f>
        <v>13.756704000000001</v>
      </c>
      <c r="I31" s="30">
        <f>(H31-K31)*16</f>
        <v>12.107264000000015</v>
      </c>
      <c r="J31" s="31">
        <f>ROUNDDOWN(G31,0)</f>
        <v>0</v>
      </c>
      <c r="K31" s="31">
        <f>ROUNDDOWN(H31,0)</f>
        <v>13</v>
      </c>
      <c r="L31" s="31">
        <f>ROUND(I31,0)</f>
        <v>12</v>
      </c>
      <c r="M31" s="32">
        <f>IF(N31=16,J31+1,J31)</f>
        <v>0</v>
      </c>
      <c r="N31" s="32">
        <f>IF(L31=16,K31+1,K31)</f>
        <v>13</v>
      </c>
      <c r="O31" s="32">
        <f>IF(N31=16,0,N31)</f>
        <v>13</v>
      </c>
      <c r="P31" s="32">
        <f>IF(L31=16,0,L31)</f>
        <v>12</v>
      </c>
      <c r="Q31" s="30">
        <v>0.794</v>
      </c>
      <c r="R31" s="29">
        <f>F31/Q31*100</f>
        <v>49.1183879093199</v>
      </c>
      <c r="S31" s="30">
        <v>0.596</v>
      </c>
      <c r="T31" s="33" t="str">
        <f>IF(F31&gt;=S31,"Q","-")</f>
        <v>-</v>
      </c>
      <c r="U31" s="12" t="s">
        <v>209</v>
      </c>
      <c r="V31" s="29">
        <f>SUM(F31/0.624*100)</f>
        <v>62.5</v>
      </c>
      <c r="W31" s="26"/>
      <c r="X31" s="51"/>
      <c r="Y31" s="55"/>
      <c r="Z31" s="26"/>
      <c r="AA31" s="29"/>
      <c r="AB31" s="30"/>
      <c r="AC31" s="30"/>
      <c r="AD31" s="30"/>
      <c r="AE31" s="31"/>
      <c r="AF31" s="31"/>
      <c r="AG31" s="31"/>
      <c r="AH31" s="32"/>
      <c r="AI31" s="32"/>
      <c r="AJ31" s="32"/>
      <c r="AK31" s="32"/>
      <c r="AL31" s="30"/>
      <c r="AM31" s="29"/>
      <c r="AN31" s="30"/>
      <c r="AO31" s="33"/>
      <c r="AP31" s="34"/>
      <c r="AQ31" s="36"/>
      <c r="AR31" s="26"/>
      <c r="AU31" s="26"/>
      <c r="AV31" s="29"/>
      <c r="AW31" s="30"/>
      <c r="AX31" s="30"/>
      <c r="AY31" s="30"/>
      <c r="AZ31" s="31"/>
      <c r="BA31" s="31"/>
      <c r="BB31" s="31"/>
      <c r="BC31" s="32"/>
      <c r="BD31" s="32"/>
      <c r="BE31" s="32"/>
      <c r="BF31" s="32"/>
      <c r="BG31" s="30"/>
      <c r="BH31" s="29"/>
      <c r="BI31" s="30"/>
      <c r="BJ31" s="33"/>
      <c r="BK31" s="34"/>
      <c r="BL31" s="36"/>
      <c r="BM31" s="26"/>
      <c r="BP31" s="26"/>
      <c r="BQ31" s="29"/>
      <c r="BR31" s="30"/>
      <c r="BS31" s="30"/>
      <c r="BT31" s="30"/>
      <c r="BU31" s="31"/>
      <c r="BV31" s="31"/>
      <c r="BW31" s="31"/>
      <c r="BX31" s="32"/>
      <c r="BY31" s="32"/>
      <c r="BZ31" s="32"/>
      <c r="CA31" s="32"/>
      <c r="CB31" s="30"/>
      <c r="CC31" s="29"/>
      <c r="CD31" s="30"/>
      <c r="CE31" s="33"/>
      <c r="CF31" s="34"/>
      <c r="CG31" s="36"/>
      <c r="CH31" s="26"/>
      <c r="CK31" s="26"/>
      <c r="CL31" s="29"/>
      <c r="CM31" s="30"/>
      <c r="CN31" s="30"/>
      <c r="CO31" s="30"/>
      <c r="CP31" s="31"/>
      <c r="CQ31" s="31"/>
      <c r="CR31" s="31"/>
      <c r="CS31" s="32"/>
      <c r="CT31" s="32"/>
      <c r="CU31" s="32"/>
      <c r="CV31" s="32"/>
      <c r="CW31" s="30"/>
      <c r="CX31" s="29"/>
      <c r="CY31" s="30"/>
      <c r="CZ31" s="33"/>
      <c r="DA31" s="34"/>
      <c r="DB31" s="36"/>
      <c r="DC31" s="26"/>
      <c r="DF31" s="26"/>
      <c r="DG31" s="29"/>
      <c r="DH31" s="30"/>
      <c r="DI31" s="30"/>
      <c r="DJ31" s="30"/>
      <c r="DK31" s="31"/>
      <c r="DL31" s="31"/>
      <c r="DM31" s="31"/>
      <c r="DN31" s="32"/>
      <c r="DO31" s="32"/>
      <c r="DP31" s="32"/>
      <c r="DQ31" s="32"/>
      <c r="DR31" s="30"/>
      <c r="DS31" s="29"/>
      <c r="DT31" s="30"/>
      <c r="DU31" s="33"/>
      <c r="DV31" s="34"/>
      <c r="DW31" s="36"/>
      <c r="DX31" s="26"/>
      <c r="EA31" s="26"/>
      <c r="EB31" s="29"/>
      <c r="EC31" s="30"/>
      <c r="ED31" s="30"/>
      <c r="EE31" s="30"/>
      <c r="EF31" s="31"/>
      <c r="EG31" s="31"/>
      <c r="EH31" s="31"/>
      <c r="EI31" s="32"/>
      <c r="EJ31" s="32"/>
      <c r="EK31" s="32"/>
      <c r="EL31" s="32"/>
      <c r="EM31" s="30"/>
      <c r="EN31" s="29"/>
      <c r="EO31" s="30"/>
      <c r="EP31" s="33"/>
      <c r="EQ31" s="34"/>
      <c r="ER31" s="36"/>
      <c r="ES31" s="26"/>
      <c r="EV31" s="26"/>
      <c r="EW31" s="29"/>
      <c r="EX31" s="30"/>
      <c r="EY31" s="30"/>
      <c r="EZ31" s="30"/>
      <c r="FA31" s="31"/>
      <c r="FB31" s="31"/>
      <c r="FC31" s="31"/>
      <c r="FD31" s="32"/>
      <c r="FE31" s="32"/>
      <c r="FF31" s="32"/>
      <c r="FG31" s="32"/>
      <c r="FH31" s="30"/>
      <c r="FI31" s="29"/>
      <c r="FJ31" s="30"/>
      <c r="FK31" s="33"/>
      <c r="FL31" s="34"/>
      <c r="FM31" s="36"/>
      <c r="FN31" s="26"/>
      <c r="FQ31" s="26"/>
      <c r="FR31" s="29"/>
      <c r="FS31" s="30"/>
      <c r="FT31" s="30"/>
      <c r="FU31" s="30"/>
      <c r="FV31" s="31"/>
      <c r="FW31" s="31"/>
      <c r="FX31" s="31"/>
      <c r="FY31" s="32"/>
      <c r="FZ31" s="32"/>
      <c r="GA31" s="32"/>
      <c r="GB31" s="32"/>
      <c r="GC31" s="30"/>
      <c r="GD31" s="29"/>
      <c r="GE31" s="30"/>
      <c r="GF31" s="33"/>
      <c r="GG31" s="34"/>
      <c r="GH31" s="36"/>
      <c r="GI31" s="26"/>
      <c r="GL31" s="26"/>
      <c r="GM31" s="29"/>
      <c r="GN31" s="30"/>
      <c r="GO31" s="30"/>
      <c r="GP31" s="30"/>
      <c r="GQ31" s="31"/>
      <c r="GR31" s="31"/>
      <c r="GS31" s="31"/>
      <c r="GT31" s="32"/>
      <c r="GU31" s="32"/>
      <c r="GV31" s="32"/>
      <c r="GW31" s="32"/>
      <c r="GX31" s="30"/>
      <c r="GY31" s="29"/>
      <c r="GZ31" s="30"/>
      <c r="HA31" s="33"/>
      <c r="HB31" s="34"/>
      <c r="HC31" s="36"/>
      <c r="HD31" s="26"/>
      <c r="HG31" s="26"/>
      <c r="HH31" s="29"/>
      <c r="HI31" s="30"/>
      <c r="HJ31" s="30"/>
      <c r="HK31" s="30"/>
      <c r="HL31" s="31"/>
      <c r="HM31" s="31"/>
      <c r="HN31" s="31"/>
      <c r="HO31" s="32"/>
      <c r="HP31" s="32"/>
      <c r="HQ31" s="32"/>
      <c r="HR31" s="32"/>
      <c r="HS31" s="30"/>
      <c r="HT31" s="29"/>
      <c r="HU31" s="30"/>
      <c r="HV31" s="33"/>
      <c r="HW31" s="34"/>
      <c r="HX31" s="36"/>
      <c r="HY31" s="26"/>
      <c r="IB31" s="26"/>
      <c r="IC31" s="29"/>
      <c r="ID31" s="30"/>
      <c r="IE31" s="30"/>
      <c r="IF31" s="30"/>
      <c r="IG31" s="31"/>
      <c r="IH31" s="31"/>
      <c r="II31" s="31"/>
      <c r="IJ31" s="32"/>
      <c r="IK31" s="32"/>
      <c r="IL31" s="32"/>
      <c r="IM31" s="32"/>
      <c r="IN31" s="30"/>
      <c r="IO31" s="29"/>
      <c r="IP31" s="30"/>
      <c r="IQ31" s="33"/>
      <c r="IR31" s="34"/>
      <c r="IS31" s="36"/>
      <c r="IT31" s="26"/>
    </row>
    <row r="32" spans="1:254" s="28" customFormat="1" ht="15" customHeight="1">
      <c r="A32" s="44" t="s">
        <v>221</v>
      </c>
      <c r="B32" s="45" t="s">
        <v>226</v>
      </c>
      <c r="C32" s="28" t="s">
        <v>7</v>
      </c>
      <c r="D32" s="28" t="s">
        <v>8</v>
      </c>
      <c r="E32" s="26" t="s">
        <v>39</v>
      </c>
      <c r="F32" s="29">
        <v>0.308</v>
      </c>
      <c r="G32" s="30">
        <f>F32*2.2046</f>
        <v>0.6790168</v>
      </c>
      <c r="H32" s="30">
        <f>(G32-J32)*16</f>
        <v>10.8642688</v>
      </c>
      <c r="I32" s="30">
        <f>(H32-K32)*16</f>
        <v>13.828300799999994</v>
      </c>
      <c r="J32" s="31">
        <f>ROUNDDOWN(G32,0)</f>
        <v>0</v>
      </c>
      <c r="K32" s="31">
        <f>ROUNDDOWN(H32,0)</f>
        <v>10</v>
      </c>
      <c r="L32" s="31">
        <f>ROUND(I32,0)</f>
        <v>14</v>
      </c>
      <c r="M32" s="32">
        <f>IF(N32=16,J32+1,J32)</f>
        <v>0</v>
      </c>
      <c r="N32" s="32">
        <f>IF(L32=16,K32+1,K32)</f>
        <v>10</v>
      </c>
      <c r="O32" s="32">
        <f>IF(N32=16,0,N32)</f>
        <v>10</v>
      </c>
      <c r="P32" s="32">
        <f>IF(L32=16,0,L32)</f>
        <v>14</v>
      </c>
      <c r="Q32" s="30">
        <v>0.794</v>
      </c>
      <c r="R32" s="29">
        <f>F32/Q32*100</f>
        <v>38.79093198992443</v>
      </c>
      <c r="S32" s="30">
        <v>0.596</v>
      </c>
      <c r="T32" s="33" t="str">
        <f>IF(F32&gt;=S32,"Q","-")</f>
        <v>-</v>
      </c>
      <c r="U32" s="12" t="s">
        <v>209</v>
      </c>
      <c r="V32" s="29">
        <f>SUM(F32/0.624*100)</f>
        <v>49.35897435897436</v>
      </c>
      <c r="W32" s="26"/>
      <c r="X32" s="51"/>
      <c r="Y32" s="55"/>
      <c r="Z32" s="26"/>
      <c r="AA32" s="29"/>
      <c r="AB32" s="30"/>
      <c r="AC32" s="30"/>
      <c r="AD32" s="30"/>
      <c r="AE32" s="31"/>
      <c r="AF32" s="31"/>
      <c r="AG32" s="31"/>
      <c r="AH32" s="32"/>
      <c r="AI32" s="32"/>
      <c r="AJ32" s="32"/>
      <c r="AK32" s="32"/>
      <c r="AL32" s="30"/>
      <c r="AM32" s="29"/>
      <c r="AN32" s="30"/>
      <c r="AO32" s="33"/>
      <c r="AP32" s="34"/>
      <c r="AQ32" s="36"/>
      <c r="AR32" s="26"/>
      <c r="AU32" s="26"/>
      <c r="AV32" s="29"/>
      <c r="AW32" s="30"/>
      <c r="AX32" s="30"/>
      <c r="AY32" s="30"/>
      <c r="AZ32" s="31"/>
      <c r="BA32" s="31"/>
      <c r="BB32" s="31"/>
      <c r="BC32" s="32"/>
      <c r="BD32" s="32"/>
      <c r="BE32" s="32"/>
      <c r="BF32" s="32"/>
      <c r="BG32" s="30"/>
      <c r="BH32" s="29"/>
      <c r="BI32" s="30"/>
      <c r="BJ32" s="33"/>
      <c r="BK32" s="34"/>
      <c r="BL32" s="36"/>
      <c r="BM32" s="26"/>
      <c r="BP32" s="26"/>
      <c r="BQ32" s="29"/>
      <c r="BR32" s="30"/>
      <c r="BS32" s="30"/>
      <c r="BT32" s="30"/>
      <c r="BU32" s="31"/>
      <c r="BV32" s="31"/>
      <c r="BW32" s="31"/>
      <c r="BX32" s="32"/>
      <c r="BY32" s="32"/>
      <c r="BZ32" s="32"/>
      <c r="CA32" s="32"/>
      <c r="CB32" s="30"/>
      <c r="CC32" s="29"/>
      <c r="CD32" s="30"/>
      <c r="CE32" s="33"/>
      <c r="CF32" s="34"/>
      <c r="CG32" s="36"/>
      <c r="CH32" s="26"/>
      <c r="CK32" s="26"/>
      <c r="CL32" s="29"/>
      <c r="CM32" s="30"/>
      <c r="CN32" s="30"/>
      <c r="CO32" s="30"/>
      <c r="CP32" s="31"/>
      <c r="CQ32" s="31"/>
      <c r="CR32" s="31"/>
      <c r="CS32" s="32"/>
      <c r="CT32" s="32"/>
      <c r="CU32" s="32"/>
      <c r="CV32" s="32"/>
      <c r="CW32" s="30"/>
      <c r="CX32" s="29"/>
      <c r="CY32" s="30"/>
      <c r="CZ32" s="33"/>
      <c r="DA32" s="34"/>
      <c r="DB32" s="36"/>
      <c r="DC32" s="26"/>
      <c r="DF32" s="26"/>
      <c r="DG32" s="29"/>
      <c r="DH32" s="30"/>
      <c r="DI32" s="30"/>
      <c r="DJ32" s="30"/>
      <c r="DK32" s="31"/>
      <c r="DL32" s="31"/>
      <c r="DM32" s="31"/>
      <c r="DN32" s="32"/>
      <c r="DO32" s="32"/>
      <c r="DP32" s="32"/>
      <c r="DQ32" s="32"/>
      <c r="DR32" s="30"/>
      <c r="DS32" s="29"/>
      <c r="DT32" s="30"/>
      <c r="DU32" s="33"/>
      <c r="DV32" s="34"/>
      <c r="DW32" s="36"/>
      <c r="DX32" s="26"/>
      <c r="EA32" s="26"/>
      <c r="EB32" s="29"/>
      <c r="EC32" s="30"/>
      <c r="ED32" s="30"/>
      <c r="EE32" s="30"/>
      <c r="EF32" s="31"/>
      <c r="EG32" s="31"/>
      <c r="EH32" s="31"/>
      <c r="EI32" s="32"/>
      <c r="EJ32" s="32"/>
      <c r="EK32" s="32"/>
      <c r="EL32" s="32"/>
      <c r="EM32" s="30"/>
      <c r="EN32" s="29"/>
      <c r="EO32" s="30"/>
      <c r="EP32" s="33"/>
      <c r="EQ32" s="34"/>
      <c r="ER32" s="36"/>
      <c r="ES32" s="26"/>
      <c r="EV32" s="26"/>
      <c r="EW32" s="29"/>
      <c r="EX32" s="30"/>
      <c r="EY32" s="30"/>
      <c r="EZ32" s="30"/>
      <c r="FA32" s="31"/>
      <c r="FB32" s="31"/>
      <c r="FC32" s="31"/>
      <c r="FD32" s="32"/>
      <c r="FE32" s="32"/>
      <c r="FF32" s="32"/>
      <c r="FG32" s="32"/>
      <c r="FH32" s="30"/>
      <c r="FI32" s="29"/>
      <c r="FJ32" s="30"/>
      <c r="FK32" s="33"/>
      <c r="FL32" s="34"/>
      <c r="FM32" s="36"/>
      <c r="FN32" s="26"/>
      <c r="FQ32" s="26"/>
      <c r="FR32" s="29"/>
      <c r="FS32" s="30"/>
      <c r="FT32" s="30"/>
      <c r="FU32" s="30"/>
      <c r="FV32" s="31"/>
      <c r="FW32" s="31"/>
      <c r="FX32" s="31"/>
      <c r="FY32" s="32"/>
      <c r="FZ32" s="32"/>
      <c r="GA32" s="32"/>
      <c r="GB32" s="32"/>
      <c r="GC32" s="30"/>
      <c r="GD32" s="29"/>
      <c r="GE32" s="30"/>
      <c r="GF32" s="33"/>
      <c r="GG32" s="34"/>
      <c r="GH32" s="36"/>
      <c r="GI32" s="26"/>
      <c r="GL32" s="26"/>
      <c r="GM32" s="29"/>
      <c r="GN32" s="30"/>
      <c r="GO32" s="30"/>
      <c r="GP32" s="30"/>
      <c r="GQ32" s="31"/>
      <c r="GR32" s="31"/>
      <c r="GS32" s="31"/>
      <c r="GT32" s="32"/>
      <c r="GU32" s="32"/>
      <c r="GV32" s="32"/>
      <c r="GW32" s="32"/>
      <c r="GX32" s="30"/>
      <c r="GY32" s="29"/>
      <c r="GZ32" s="30"/>
      <c r="HA32" s="33"/>
      <c r="HB32" s="34"/>
      <c r="HC32" s="36"/>
      <c r="HD32" s="26"/>
      <c r="HG32" s="26"/>
      <c r="HH32" s="29"/>
      <c r="HI32" s="30"/>
      <c r="HJ32" s="30"/>
      <c r="HK32" s="30"/>
      <c r="HL32" s="31"/>
      <c r="HM32" s="31"/>
      <c r="HN32" s="31"/>
      <c r="HO32" s="32"/>
      <c r="HP32" s="32"/>
      <c r="HQ32" s="32"/>
      <c r="HR32" s="32"/>
      <c r="HS32" s="30"/>
      <c r="HT32" s="29"/>
      <c r="HU32" s="30"/>
      <c r="HV32" s="33"/>
      <c r="HW32" s="34"/>
      <c r="HX32" s="36"/>
      <c r="HY32" s="26"/>
      <c r="IB32" s="26"/>
      <c r="IC32" s="29"/>
      <c r="ID32" s="30"/>
      <c r="IE32" s="30"/>
      <c r="IF32" s="30"/>
      <c r="IG32" s="31"/>
      <c r="IH32" s="31"/>
      <c r="II32" s="31"/>
      <c r="IJ32" s="32"/>
      <c r="IK32" s="32"/>
      <c r="IL32" s="32"/>
      <c r="IM32" s="32"/>
      <c r="IN32" s="30"/>
      <c r="IO32" s="29"/>
      <c r="IP32" s="30"/>
      <c r="IQ32" s="33"/>
      <c r="IR32" s="34"/>
      <c r="IS32" s="36"/>
      <c r="IT32" s="26"/>
    </row>
    <row r="33" spans="1:254" s="28" customFormat="1" ht="15" customHeight="1">
      <c r="A33" s="44" t="s">
        <v>221</v>
      </c>
      <c r="B33" s="45" t="s">
        <v>228</v>
      </c>
      <c r="C33" s="28" t="s">
        <v>7</v>
      </c>
      <c r="D33" s="28" t="s">
        <v>8</v>
      </c>
      <c r="E33" s="26" t="s">
        <v>39</v>
      </c>
      <c r="F33" s="29">
        <v>0.353</v>
      </c>
      <c r="G33" s="30">
        <f>F33*2.2046</f>
        <v>0.7782238</v>
      </c>
      <c r="H33" s="30">
        <f>(G33-J33)*16</f>
        <v>12.4515808</v>
      </c>
      <c r="I33" s="30">
        <f>(H33-K33)*16</f>
        <v>7.225292800000005</v>
      </c>
      <c r="J33" s="31">
        <f>ROUNDDOWN(G33,0)</f>
        <v>0</v>
      </c>
      <c r="K33" s="31">
        <f>ROUNDDOWN(H33,0)</f>
        <v>12</v>
      </c>
      <c r="L33" s="31">
        <f>ROUND(I33,0)</f>
        <v>7</v>
      </c>
      <c r="M33" s="32">
        <f>IF(N33=16,J33+1,J33)</f>
        <v>0</v>
      </c>
      <c r="N33" s="32">
        <f>IF(L33=16,K33+1,K33)</f>
        <v>12</v>
      </c>
      <c r="O33" s="32">
        <f>IF(N33=16,0,N33)</f>
        <v>12</v>
      </c>
      <c r="P33" s="32">
        <f>IF(L33=16,0,L33)</f>
        <v>7</v>
      </c>
      <c r="Q33" s="30">
        <v>0.794</v>
      </c>
      <c r="R33" s="29">
        <f>F33/Q33*100</f>
        <v>44.45843828715365</v>
      </c>
      <c r="S33" s="30">
        <v>0.596</v>
      </c>
      <c r="T33" s="33" t="str">
        <f>IF(F33&gt;=S33,"Q","-")</f>
        <v>-</v>
      </c>
      <c r="U33" s="12" t="s">
        <v>209</v>
      </c>
      <c r="V33" s="29">
        <f>SUM(F33/0.624*100)</f>
        <v>56.57051282051282</v>
      </c>
      <c r="W33" s="26"/>
      <c r="X33" s="51"/>
      <c r="Y33" s="55"/>
      <c r="Z33" s="26"/>
      <c r="AA33" s="29"/>
      <c r="AB33" s="30"/>
      <c r="AC33" s="30"/>
      <c r="AD33" s="30"/>
      <c r="AE33" s="31"/>
      <c r="AF33" s="31"/>
      <c r="AG33" s="31"/>
      <c r="AH33" s="32"/>
      <c r="AI33" s="32"/>
      <c r="AJ33" s="32"/>
      <c r="AK33" s="32"/>
      <c r="AL33" s="30"/>
      <c r="AM33" s="29"/>
      <c r="AN33" s="30"/>
      <c r="AO33" s="33"/>
      <c r="AP33" s="34"/>
      <c r="AQ33" s="36"/>
      <c r="AR33" s="26"/>
      <c r="AU33" s="26"/>
      <c r="AV33" s="29"/>
      <c r="AW33" s="30"/>
      <c r="AX33" s="30"/>
      <c r="AY33" s="30"/>
      <c r="AZ33" s="31"/>
      <c r="BA33" s="31"/>
      <c r="BB33" s="31"/>
      <c r="BC33" s="32"/>
      <c r="BD33" s="32"/>
      <c r="BE33" s="32"/>
      <c r="BF33" s="32"/>
      <c r="BG33" s="30"/>
      <c r="BH33" s="29"/>
      <c r="BI33" s="30"/>
      <c r="BJ33" s="33"/>
      <c r="BK33" s="34"/>
      <c r="BL33" s="36"/>
      <c r="BM33" s="26"/>
      <c r="BP33" s="26"/>
      <c r="BQ33" s="29"/>
      <c r="BR33" s="30"/>
      <c r="BS33" s="30"/>
      <c r="BT33" s="30"/>
      <c r="BU33" s="31"/>
      <c r="BV33" s="31"/>
      <c r="BW33" s="31"/>
      <c r="BX33" s="32"/>
      <c r="BY33" s="32"/>
      <c r="BZ33" s="32"/>
      <c r="CA33" s="32"/>
      <c r="CB33" s="30"/>
      <c r="CC33" s="29"/>
      <c r="CD33" s="30"/>
      <c r="CE33" s="33"/>
      <c r="CF33" s="34"/>
      <c r="CG33" s="36"/>
      <c r="CH33" s="26"/>
      <c r="CK33" s="26"/>
      <c r="CL33" s="29"/>
      <c r="CM33" s="30"/>
      <c r="CN33" s="30"/>
      <c r="CO33" s="30"/>
      <c r="CP33" s="31"/>
      <c r="CQ33" s="31"/>
      <c r="CR33" s="31"/>
      <c r="CS33" s="32"/>
      <c r="CT33" s="32"/>
      <c r="CU33" s="32"/>
      <c r="CV33" s="32"/>
      <c r="CW33" s="30"/>
      <c r="CX33" s="29"/>
      <c r="CY33" s="30"/>
      <c r="CZ33" s="33"/>
      <c r="DA33" s="34"/>
      <c r="DB33" s="36"/>
      <c r="DC33" s="26"/>
      <c r="DF33" s="26"/>
      <c r="DG33" s="29"/>
      <c r="DH33" s="30"/>
      <c r="DI33" s="30"/>
      <c r="DJ33" s="30"/>
      <c r="DK33" s="31"/>
      <c r="DL33" s="31"/>
      <c r="DM33" s="31"/>
      <c r="DN33" s="32"/>
      <c r="DO33" s="32"/>
      <c r="DP33" s="32"/>
      <c r="DQ33" s="32"/>
      <c r="DR33" s="30"/>
      <c r="DS33" s="29"/>
      <c r="DT33" s="30"/>
      <c r="DU33" s="33"/>
      <c r="DV33" s="34"/>
      <c r="DW33" s="36"/>
      <c r="DX33" s="26"/>
      <c r="EA33" s="26"/>
      <c r="EB33" s="29"/>
      <c r="EC33" s="30"/>
      <c r="ED33" s="30"/>
      <c r="EE33" s="30"/>
      <c r="EF33" s="31"/>
      <c r="EG33" s="31"/>
      <c r="EH33" s="31"/>
      <c r="EI33" s="32"/>
      <c r="EJ33" s="32"/>
      <c r="EK33" s="32"/>
      <c r="EL33" s="32"/>
      <c r="EM33" s="30"/>
      <c r="EN33" s="29"/>
      <c r="EO33" s="30"/>
      <c r="EP33" s="33"/>
      <c r="EQ33" s="34"/>
      <c r="ER33" s="36"/>
      <c r="ES33" s="26"/>
      <c r="EV33" s="26"/>
      <c r="EW33" s="29"/>
      <c r="EX33" s="30"/>
      <c r="EY33" s="30"/>
      <c r="EZ33" s="30"/>
      <c r="FA33" s="31"/>
      <c r="FB33" s="31"/>
      <c r="FC33" s="31"/>
      <c r="FD33" s="32"/>
      <c r="FE33" s="32"/>
      <c r="FF33" s="32"/>
      <c r="FG33" s="32"/>
      <c r="FH33" s="30"/>
      <c r="FI33" s="29"/>
      <c r="FJ33" s="30"/>
      <c r="FK33" s="33"/>
      <c r="FL33" s="34"/>
      <c r="FM33" s="36"/>
      <c r="FN33" s="26"/>
      <c r="FQ33" s="26"/>
      <c r="FR33" s="29"/>
      <c r="FS33" s="30"/>
      <c r="FT33" s="30"/>
      <c r="FU33" s="30"/>
      <c r="FV33" s="31"/>
      <c r="FW33" s="31"/>
      <c r="FX33" s="31"/>
      <c r="FY33" s="32"/>
      <c r="FZ33" s="32"/>
      <c r="GA33" s="32"/>
      <c r="GB33" s="32"/>
      <c r="GC33" s="30"/>
      <c r="GD33" s="29"/>
      <c r="GE33" s="30"/>
      <c r="GF33" s="33"/>
      <c r="GG33" s="34"/>
      <c r="GH33" s="36"/>
      <c r="GI33" s="26"/>
      <c r="GL33" s="26"/>
      <c r="GM33" s="29"/>
      <c r="GN33" s="30"/>
      <c r="GO33" s="30"/>
      <c r="GP33" s="30"/>
      <c r="GQ33" s="31"/>
      <c r="GR33" s="31"/>
      <c r="GS33" s="31"/>
      <c r="GT33" s="32"/>
      <c r="GU33" s="32"/>
      <c r="GV33" s="32"/>
      <c r="GW33" s="32"/>
      <c r="GX33" s="30"/>
      <c r="GY33" s="29"/>
      <c r="GZ33" s="30"/>
      <c r="HA33" s="33"/>
      <c r="HB33" s="34"/>
      <c r="HC33" s="36"/>
      <c r="HD33" s="26"/>
      <c r="HG33" s="26"/>
      <c r="HH33" s="29"/>
      <c r="HI33" s="30"/>
      <c r="HJ33" s="30"/>
      <c r="HK33" s="30"/>
      <c r="HL33" s="31"/>
      <c r="HM33" s="31"/>
      <c r="HN33" s="31"/>
      <c r="HO33" s="32"/>
      <c r="HP33" s="32"/>
      <c r="HQ33" s="32"/>
      <c r="HR33" s="32"/>
      <c r="HS33" s="30"/>
      <c r="HT33" s="29"/>
      <c r="HU33" s="30"/>
      <c r="HV33" s="33"/>
      <c r="HW33" s="34"/>
      <c r="HX33" s="36"/>
      <c r="HY33" s="26"/>
      <c r="IB33" s="26"/>
      <c r="IC33" s="29"/>
      <c r="ID33" s="30"/>
      <c r="IE33" s="30"/>
      <c r="IF33" s="30"/>
      <c r="IG33" s="31"/>
      <c r="IH33" s="31"/>
      <c r="II33" s="31"/>
      <c r="IJ33" s="32"/>
      <c r="IK33" s="32"/>
      <c r="IL33" s="32"/>
      <c r="IM33" s="32"/>
      <c r="IN33" s="30"/>
      <c r="IO33" s="29"/>
      <c r="IP33" s="30"/>
      <c r="IQ33" s="33"/>
      <c r="IR33" s="34"/>
      <c r="IS33" s="36"/>
      <c r="IT33" s="26"/>
    </row>
    <row r="34" spans="1:22" ht="15" customHeight="1">
      <c r="A34" s="44" t="s">
        <v>221</v>
      </c>
      <c r="B34" s="45" t="s">
        <v>228</v>
      </c>
      <c r="C34" s="28" t="s">
        <v>7</v>
      </c>
      <c r="D34" s="28" t="s">
        <v>8</v>
      </c>
      <c r="E34" s="26" t="s">
        <v>36</v>
      </c>
      <c r="F34" s="29">
        <v>1.06</v>
      </c>
      <c r="G34" s="30">
        <f>F34*2.2046</f>
        <v>2.336876</v>
      </c>
      <c r="H34" s="30">
        <f>(G34-J34)*16</f>
        <v>5.390016000000003</v>
      </c>
      <c r="I34" s="30">
        <f>(H34-K34)*16</f>
        <v>6.240256000000045</v>
      </c>
      <c r="J34" s="31">
        <f>ROUNDDOWN(G34,0)</f>
        <v>2</v>
      </c>
      <c r="K34" s="31">
        <f>ROUNDDOWN(H34,0)</f>
        <v>5</v>
      </c>
      <c r="L34" s="31">
        <f>ROUND(I34,0)</f>
        <v>6</v>
      </c>
      <c r="M34" s="32">
        <f>IF(N34=16,J34+1,J34)</f>
        <v>2</v>
      </c>
      <c r="N34" s="32">
        <f>IF(L34=16,K34+1,K34)</f>
        <v>5</v>
      </c>
      <c r="O34" s="32">
        <f>IF(N34=16,0,N34)</f>
        <v>5</v>
      </c>
      <c r="P34" s="32">
        <f>IF(L34=16,0,L34)</f>
        <v>6</v>
      </c>
      <c r="Q34" s="30">
        <v>1.474</v>
      </c>
      <c r="R34" s="29">
        <f>F34/Q34*100</f>
        <v>71.91316146540028</v>
      </c>
      <c r="S34" s="30">
        <v>1.1055</v>
      </c>
      <c r="T34" s="33" t="str">
        <f>IF(F34&gt;=S34,"Q","-")</f>
        <v>-</v>
      </c>
      <c r="U34" s="12" t="s">
        <v>209</v>
      </c>
      <c r="V34" s="30">
        <f>SUM(F34/1.191*100)</f>
        <v>89.00083963056255</v>
      </c>
    </row>
    <row r="35" spans="1:254" s="28" customFormat="1" ht="15" customHeight="1">
      <c r="A35" s="44" t="s">
        <v>221</v>
      </c>
      <c r="B35" s="45" t="s">
        <v>233</v>
      </c>
      <c r="C35" s="28" t="s">
        <v>7</v>
      </c>
      <c r="D35" s="28" t="s">
        <v>8</v>
      </c>
      <c r="E35" s="26" t="s">
        <v>39</v>
      </c>
      <c r="F35" s="29">
        <v>0.312</v>
      </c>
      <c r="G35" s="30">
        <f>F35*2.2046</f>
        <v>0.6878352</v>
      </c>
      <c r="H35" s="30">
        <f>(G35-J35)*16</f>
        <v>11.0053632</v>
      </c>
      <c r="I35" s="30">
        <f>(H35-K35)*16</f>
        <v>0.08581119999999487</v>
      </c>
      <c r="J35" s="31">
        <f>ROUNDDOWN(G35,0)</f>
        <v>0</v>
      </c>
      <c r="K35" s="31">
        <f>ROUNDDOWN(H35,0)</f>
        <v>11</v>
      </c>
      <c r="L35" s="31">
        <f>ROUND(I35,0)</f>
        <v>0</v>
      </c>
      <c r="M35" s="32">
        <f>IF(N35=16,J35+1,J35)</f>
        <v>0</v>
      </c>
      <c r="N35" s="32">
        <f>IF(L35=16,K35+1,K35)</f>
        <v>11</v>
      </c>
      <c r="O35" s="32">
        <f>IF(N35=16,0,N35)</f>
        <v>11</v>
      </c>
      <c r="P35" s="32">
        <f>IF(L35=16,0,L35)</f>
        <v>0</v>
      </c>
      <c r="Q35" s="30">
        <v>0.794</v>
      </c>
      <c r="R35" s="29">
        <f>F35/Q35*100</f>
        <v>39.29471032745592</v>
      </c>
      <c r="S35" s="30">
        <v>0.596</v>
      </c>
      <c r="T35" s="33" t="str">
        <f>IF(F35&gt;=S35,"Q","-")</f>
        <v>-</v>
      </c>
      <c r="U35" s="12" t="s">
        <v>209</v>
      </c>
      <c r="V35" s="29">
        <f>SUM(F35/0.624*100)</f>
        <v>50</v>
      </c>
      <c r="W35" s="26"/>
      <c r="X35" s="51"/>
      <c r="Y35" s="55"/>
      <c r="Z35" s="26"/>
      <c r="AA35" s="29"/>
      <c r="AB35" s="30"/>
      <c r="AC35" s="30"/>
      <c r="AD35" s="30"/>
      <c r="AE35" s="31"/>
      <c r="AF35" s="31"/>
      <c r="AG35" s="31"/>
      <c r="AH35" s="32"/>
      <c r="AI35" s="32"/>
      <c r="AJ35" s="32"/>
      <c r="AK35" s="32"/>
      <c r="AL35" s="30"/>
      <c r="AM35" s="29"/>
      <c r="AN35" s="30"/>
      <c r="AO35" s="33"/>
      <c r="AP35" s="34"/>
      <c r="AQ35" s="36"/>
      <c r="AR35" s="26"/>
      <c r="AU35" s="26"/>
      <c r="AV35" s="29"/>
      <c r="AW35" s="30"/>
      <c r="AX35" s="30"/>
      <c r="AY35" s="30"/>
      <c r="AZ35" s="31"/>
      <c r="BA35" s="31"/>
      <c r="BB35" s="31"/>
      <c r="BC35" s="32"/>
      <c r="BD35" s="32"/>
      <c r="BE35" s="32"/>
      <c r="BF35" s="32"/>
      <c r="BG35" s="30"/>
      <c r="BH35" s="29"/>
      <c r="BI35" s="30"/>
      <c r="BJ35" s="33"/>
      <c r="BK35" s="34"/>
      <c r="BL35" s="36"/>
      <c r="BM35" s="26"/>
      <c r="BP35" s="26"/>
      <c r="BQ35" s="29"/>
      <c r="BR35" s="30"/>
      <c r="BS35" s="30"/>
      <c r="BT35" s="30"/>
      <c r="BU35" s="31"/>
      <c r="BV35" s="31"/>
      <c r="BW35" s="31"/>
      <c r="BX35" s="32"/>
      <c r="BY35" s="32"/>
      <c r="BZ35" s="32"/>
      <c r="CA35" s="32"/>
      <c r="CB35" s="30"/>
      <c r="CC35" s="29"/>
      <c r="CD35" s="30"/>
      <c r="CE35" s="33"/>
      <c r="CF35" s="34"/>
      <c r="CG35" s="36"/>
      <c r="CH35" s="26"/>
      <c r="CK35" s="26"/>
      <c r="CL35" s="29"/>
      <c r="CM35" s="30"/>
      <c r="CN35" s="30"/>
      <c r="CO35" s="30"/>
      <c r="CP35" s="31"/>
      <c r="CQ35" s="31"/>
      <c r="CR35" s="31"/>
      <c r="CS35" s="32"/>
      <c r="CT35" s="32"/>
      <c r="CU35" s="32"/>
      <c r="CV35" s="32"/>
      <c r="CW35" s="30"/>
      <c r="CX35" s="29"/>
      <c r="CY35" s="30"/>
      <c r="CZ35" s="33"/>
      <c r="DA35" s="34"/>
      <c r="DB35" s="36"/>
      <c r="DC35" s="26"/>
      <c r="DF35" s="26"/>
      <c r="DG35" s="29"/>
      <c r="DH35" s="30"/>
      <c r="DI35" s="30"/>
      <c r="DJ35" s="30"/>
      <c r="DK35" s="31"/>
      <c r="DL35" s="31"/>
      <c r="DM35" s="31"/>
      <c r="DN35" s="32"/>
      <c r="DO35" s="32"/>
      <c r="DP35" s="32"/>
      <c r="DQ35" s="32"/>
      <c r="DR35" s="30"/>
      <c r="DS35" s="29"/>
      <c r="DT35" s="30"/>
      <c r="DU35" s="33"/>
      <c r="DV35" s="34"/>
      <c r="DW35" s="36"/>
      <c r="DX35" s="26"/>
      <c r="EA35" s="26"/>
      <c r="EB35" s="29"/>
      <c r="EC35" s="30"/>
      <c r="ED35" s="30"/>
      <c r="EE35" s="30"/>
      <c r="EF35" s="31"/>
      <c r="EG35" s="31"/>
      <c r="EH35" s="31"/>
      <c r="EI35" s="32"/>
      <c r="EJ35" s="32"/>
      <c r="EK35" s="32"/>
      <c r="EL35" s="32"/>
      <c r="EM35" s="30"/>
      <c r="EN35" s="29"/>
      <c r="EO35" s="30"/>
      <c r="EP35" s="33"/>
      <c r="EQ35" s="34"/>
      <c r="ER35" s="36"/>
      <c r="ES35" s="26"/>
      <c r="EV35" s="26"/>
      <c r="EW35" s="29"/>
      <c r="EX35" s="30"/>
      <c r="EY35" s="30"/>
      <c r="EZ35" s="30"/>
      <c r="FA35" s="31"/>
      <c r="FB35" s="31"/>
      <c r="FC35" s="31"/>
      <c r="FD35" s="32"/>
      <c r="FE35" s="32"/>
      <c r="FF35" s="32"/>
      <c r="FG35" s="32"/>
      <c r="FH35" s="30"/>
      <c r="FI35" s="29"/>
      <c r="FJ35" s="30"/>
      <c r="FK35" s="33"/>
      <c r="FL35" s="34"/>
      <c r="FM35" s="36"/>
      <c r="FN35" s="26"/>
      <c r="FQ35" s="26"/>
      <c r="FR35" s="29"/>
      <c r="FS35" s="30"/>
      <c r="FT35" s="30"/>
      <c r="FU35" s="30"/>
      <c r="FV35" s="31"/>
      <c r="FW35" s="31"/>
      <c r="FX35" s="31"/>
      <c r="FY35" s="32"/>
      <c r="FZ35" s="32"/>
      <c r="GA35" s="32"/>
      <c r="GB35" s="32"/>
      <c r="GC35" s="30"/>
      <c r="GD35" s="29"/>
      <c r="GE35" s="30"/>
      <c r="GF35" s="33"/>
      <c r="GG35" s="34"/>
      <c r="GH35" s="36"/>
      <c r="GI35" s="26"/>
      <c r="GL35" s="26"/>
      <c r="GM35" s="29"/>
      <c r="GN35" s="30"/>
      <c r="GO35" s="30"/>
      <c r="GP35" s="30"/>
      <c r="GQ35" s="31"/>
      <c r="GR35" s="31"/>
      <c r="GS35" s="31"/>
      <c r="GT35" s="32"/>
      <c r="GU35" s="32"/>
      <c r="GV35" s="32"/>
      <c r="GW35" s="32"/>
      <c r="GX35" s="30"/>
      <c r="GY35" s="29"/>
      <c r="GZ35" s="30"/>
      <c r="HA35" s="33"/>
      <c r="HB35" s="34"/>
      <c r="HC35" s="36"/>
      <c r="HD35" s="26"/>
      <c r="HG35" s="26"/>
      <c r="HH35" s="29"/>
      <c r="HI35" s="30"/>
      <c r="HJ35" s="30"/>
      <c r="HK35" s="30"/>
      <c r="HL35" s="31"/>
      <c r="HM35" s="31"/>
      <c r="HN35" s="31"/>
      <c r="HO35" s="32"/>
      <c r="HP35" s="32"/>
      <c r="HQ35" s="32"/>
      <c r="HR35" s="32"/>
      <c r="HS35" s="30"/>
      <c r="HT35" s="29"/>
      <c r="HU35" s="30"/>
      <c r="HV35" s="33"/>
      <c r="HW35" s="34"/>
      <c r="HX35" s="36"/>
      <c r="HY35" s="26"/>
      <c r="IB35" s="26"/>
      <c r="IC35" s="29"/>
      <c r="ID35" s="30"/>
      <c r="IE35" s="30"/>
      <c r="IF35" s="30"/>
      <c r="IG35" s="31"/>
      <c r="IH35" s="31"/>
      <c r="II35" s="31"/>
      <c r="IJ35" s="32"/>
      <c r="IK35" s="32"/>
      <c r="IL35" s="32"/>
      <c r="IM35" s="32"/>
      <c r="IN35" s="30"/>
      <c r="IO35" s="29"/>
      <c r="IP35" s="30"/>
      <c r="IQ35" s="33"/>
      <c r="IR35" s="34"/>
      <c r="IS35" s="36"/>
      <c r="IT35" s="26"/>
    </row>
    <row r="36" spans="1:254" s="64" customFormat="1" ht="15" customHeight="1" thickBot="1">
      <c r="A36" s="44"/>
      <c r="B36" s="45"/>
      <c r="C36" s="28"/>
      <c r="D36" s="28"/>
      <c r="E36" s="26"/>
      <c r="F36" s="29"/>
      <c r="G36" s="30"/>
      <c r="H36" s="30"/>
      <c r="I36" s="30"/>
      <c r="J36" s="31"/>
      <c r="K36" s="31"/>
      <c r="L36" s="31"/>
      <c r="M36" s="32"/>
      <c r="N36" s="32"/>
      <c r="O36" s="32"/>
      <c r="P36" s="32"/>
      <c r="Q36" s="30"/>
      <c r="R36" s="29"/>
      <c r="S36" s="30"/>
      <c r="T36" s="33"/>
      <c r="U36" s="48"/>
      <c r="V36" s="58"/>
      <c r="W36" s="59"/>
      <c r="X36" s="60"/>
      <c r="Y36" s="61"/>
      <c r="Z36" s="59"/>
      <c r="AA36" s="58"/>
      <c r="AB36" s="30"/>
      <c r="AC36" s="30"/>
      <c r="AD36" s="30"/>
      <c r="AE36" s="31"/>
      <c r="AF36" s="31"/>
      <c r="AG36" s="31"/>
      <c r="AH36" s="32"/>
      <c r="AI36" s="32"/>
      <c r="AJ36" s="32"/>
      <c r="AK36" s="32"/>
      <c r="AL36" s="30"/>
      <c r="AM36" s="58"/>
      <c r="AN36" s="30"/>
      <c r="AO36" s="62"/>
      <c r="AP36" s="34"/>
      <c r="AQ36" s="63"/>
      <c r="AR36" s="59"/>
      <c r="AU36" s="59"/>
      <c r="AV36" s="58"/>
      <c r="AW36" s="30"/>
      <c r="AX36" s="30"/>
      <c r="AY36" s="30"/>
      <c r="AZ36" s="31"/>
      <c r="BA36" s="31"/>
      <c r="BB36" s="31"/>
      <c r="BC36" s="32"/>
      <c r="BD36" s="32"/>
      <c r="BE36" s="32"/>
      <c r="BF36" s="32"/>
      <c r="BG36" s="30"/>
      <c r="BH36" s="58"/>
      <c r="BI36" s="30"/>
      <c r="BJ36" s="62"/>
      <c r="BK36" s="34"/>
      <c r="BL36" s="63"/>
      <c r="BM36" s="59"/>
      <c r="BP36" s="59"/>
      <c r="BQ36" s="58"/>
      <c r="BR36" s="30"/>
      <c r="BS36" s="30"/>
      <c r="BT36" s="30"/>
      <c r="BU36" s="31"/>
      <c r="BV36" s="31"/>
      <c r="BW36" s="31"/>
      <c r="BX36" s="32"/>
      <c r="BY36" s="32"/>
      <c r="BZ36" s="32"/>
      <c r="CA36" s="32"/>
      <c r="CB36" s="30"/>
      <c r="CC36" s="58"/>
      <c r="CD36" s="30"/>
      <c r="CE36" s="62"/>
      <c r="CF36" s="34"/>
      <c r="CG36" s="63"/>
      <c r="CH36" s="59"/>
      <c r="CK36" s="59"/>
      <c r="CL36" s="58"/>
      <c r="CM36" s="30"/>
      <c r="CN36" s="30"/>
      <c r="CO36" s="30"/>
      <c r="CP36" s="31"/>
      <c r="CQ36" s="31"/>
      <c r="CR36" s="31"/>
      <c r="CS36" s="32"/>
      <c r="CT36" s="32"/>
      <c r="CU36" s="32"/>
      <c r="CV36" s="32"/>
      <c r="CW36" s="30"/>
      <c r="CX36" s="58"/>
      <c r="CY36" s="30"/>
      <c r="CZ36" s="62"/>
      <c r="DA36" s="34"/>
      <c r="DB36" s="63"/>
      <c r="DC36" s="59"/>
      <c r="DF36" s="59"/>
      <c r="DG36" s="58"/>
      <c r="DH36" s="30"/>
      <c r="DI36" s="30"/>
      <c r="DJ36" s="30"/>
      <c r="DK36" s="31"/>
      <c r="DL36" s="31"/>
      <c r="DM36" s="31"/>
      <c r="DN36" s="32"/>
      <c r="DO36" s="32"/>
      <c r="DP36" s="32"/>
      <c r="DQ36" s="32"/>
      <c r="DR36" s="30"/>
      <c r="DS36" s="58"/>
      <c r="DT36" s="30"/>
      <c r="DU36" s="62"/>
      <c r="DV36" s="34"/>
      <c r="DW36" s="63"/>
      <c r="DX36" s="59"/>
      <c r="EA36" s="59"/>
      <c r="EB36" s="58"/>
      <c r="EC36" s="30"/>
      <c r="ED36" s="30"/>
      <c r="EE36" s="30"/>
      <c r="EF36" s="31"/>
      <c r="EG36" s="31"/>
      <c r="EH36" s="31"/>
      <c r="EI36" s="32"/>
      <c r="EJ36" s="32"/>
      <c r="EK36" s="32"/>
      <c r="EL36" s="32"/>
      <c r="EM36" s="30"/>
      <c r="EN36" s="58"/>
      <c r="EO36" s="30"/>
      <c r="EP36" s="62"/>
      <c r="EQ36" s="34"/>
      <c r="ER36" s="63"/>
      <c r="ES36" s="59"/>
      <c r="EV36" s="59"/>
      <c r="EW36" s="58"/>
      <c r="EX36" s="30"/>
      <c r="EY36" s="30"/>
      <c r="EZ36" s="30"/>
      <c r="FA36" s="31"/>
      <c r="FB36" s="31"/>
      <c r="FC36" s="31"/>
      <c r="FD36" s="32"/>
      <c r="FE36" s="32"/>
      <c r="FF36" s="32"/>
      <c r="FG36" s="32"/>
      <c r="FH36" s="30"/>
      <c r="FI36" s="58"/>
      <c r="FJ36" s="30"/>
      <c r="FK36" s="62"/>
      <c r="FL36" s="34"/>
      <c r="FM36" s="63"/>
      <c r="FN36" s="59"/>
      <c r="FQ36" s="59"/>
      <c r="FR36" s="58"/>
      <c r="FS36" s="30"/>
      <c r="FT36" s="30"/>
      <c r="FU36" s="30"/>
      <c r="FV36" s="31"/>
      <c r="FW36" s="31"/>
      <c r="FX36" s="31"/>
      <c r="FY36" s="32"/>
      <c r="FZ36" s="32"/>
      <c r="GA36" s="32"/>
      <c r="GB36" s="32"/>
      <c r="GC36" s="30"/>
      <c r="GD36" s="58"/>
      <c r="GE36" s="30"/>
      <c r="GF36" s="62"/>
      <c r="GG36" s="34"/>
      <c r="GH36" s="63"/>
      <c r="GI36" s="59"/>
      <c r="GL36" s="59"/>
      <c r="GM36" s="58"/>
      <c r="GN36" s="30"/>
      <c r="GO36" s="30"/>
      <c r="GP36" s="30"/>
      <c r="GQ36" s="31"/>
      <c r="GR36" s="31"/>
      <c r="GS36" s="31"/>
      <c r="GT36" s="32"/>
      <c r="GU36" s="32"/>
      <c r="GV36" s="32"/>
      <c r="GW36" s="32"/>
      <c r="GX36" s="30"/>
      <c r="GY36" s="58"/>
      <c r="GZ36" s="30"/>
      <c r="HA36" s="62"/>
      <c r="HB36" s="34"/>
      <c r="HC36" s="63"/>
      <c r="HD36" s="59"/>
      <c r="HG36" s="59"/>
      <c r="HH36" s="58"/>
      <c r="HI36" s="30"/>
      <c r="HJ36" s="30"/>
      <c r="HK36" s="30"/>
      <c r="HL36" s="31"/>
      <c r="HM36" s="31"/>
      <c r="HN36" s="31"/>
      <c r="HO36" s="32"/>
      <c r="HP36" s="32"/>
      <c r="HQ36" s="32"/>
      <c r="HR36" s="32"/>
      <c r="HS36" s="30"/>
      <c r="HT36" s="58"/>
      <c r="HU36" s="30"/>
      <c r="HV36" s="62"/>
      <c r="HW36" s="34"/>
      <c r="HX36" s="63"/>
      <c r="HY36" s="59"/>
      <c r="IB36" s="59"/>
      <c r="IC36" s="58"/>
      <c r="ID36" s="30"/>
      <c r="IE36" s="30"/>
      <c r="IF36" s="30"/>
      <c r="IG36" s="31"/>
      <c r="IH36" s="31"/>
      <c r="II36" s="31"/>
      <c r="IJ36" s="32"/>
      <c r="IK36" s="32"/>
      <c r="IL36" s="32"/>
      <c r="IM36" s="32"/>
      <c r="IN36" s="30"/>
      <c r="IO36" s="58"/>
      <c r="IP36" s="30"/>
      <c r="IQ36" s="62"/>
      <c r="IR36" s="34"/>
      <c r="IS36" s="63"/>
      <c r="IT36" s="59"/>
    </row>
    <row r="37" spans="1:22" ht="15" customHeight="1" thickBot="1">
      <c r="A37" s="44"/>
      <c r="B37" s="45"/>
      <c r="G37" s="30"/>
      <c r="H37" s="30"/>
      <c r="I37" s="30"/>
      <c r="J37" s="31"/>
      <c r="K37" s="31"/>
      <c r="L37" s="31"/>
      <c r="M37" s="32"/>
      <c r="N37" s="32"/>
      <c r="O37" s="32"/>
      <c r="P37" s="32"/>
      <c r="R37" s="29"/>
      <c r="T37" s="39"/>
      <c r="U37" s="71" t="s">
        <v>234</v>
      </c>
      <c r="V37" s="70">
        <f>SUM(V26:V36)</f>
        <v>624.0969934767163</v>
      </c>
    </row>
    <row r="38" spans="1:22" ht="15" customHeight="1">
      <c r="A38" s="44"/>
      <c r="B38" s="45"/>
      <c r="G38" s="30"/>
      <c r="H38" s="30"/>
      <c r="I38" s="30"/>
      <c r="J38" s="31"/>
      <c r="K38" s="31"/>
      <c r="L38" s="31"/>
      <c r="M38" s="32"/>
      <c r="N38" s="32"/>
      <c r="O38" s="32"/>
      <c r="P38" s="32"/>
      <c r="R38" s="29"/>
      <c r="T38" s="39"/>
      <c r="U38" s="48"/>
      <c r="V38" s="30"/>
    </row>
    <row r="39" spans="1:254" s="28" customFormat="1" ht="15" customHeight="1">
      <c r="A39" s="37"/>
      <c r="B39" s="38"/>
      <c r="C39" s="28" t="s">
        <v>7</v>
      </c>
      <c r="D39" s="28" t="s">
        <v>8</v>
      </c>
      <c r="E39" s="26" t="s">
        <v>12</v>
      </c>
      <c r="F39" s="29"/>
      <c r="G39" s="30">
        <f aca="true" t="shared" si="0" ref="G39:G70">F39*2.2046</f>
        <v>0</v>
      </c>
      <c r="H39" s="30">
        <f aca="true" t="shared" si="1" ref="H39:H70">(G39-J39)*16</f>
        <v>0</v>
      </c>
      <c r="I39" s="30">
        <f aca="true" t="shared" si="2" ref="I39:I70">(H39-K39)*16</f>
        <v>0</v>
      </c>
      <c r="J39" s="31">
        <f aca="true" t="shared" si="3" ref="J39:J70">ROUNDDOWN(G39,0)</f>
        <v>0</v>
      </c>
      <c r="K39" s="31">
        <f aca="true" t="shared" si="4" ref="K39:K70">ROUNDDOWN(H39,0)</f>
        <v>0</v>
      </c>
      <c r="L39" s="31">
        <f aca="true" t="shared" si="5" ref="L39:L70">ROUND(I39,0)</f>
        <v>0</v>
      </c>
      <c r="M39" s="32">
        <f aca="true" t="shared" si="6" ref="M39:M70">IF(N39=16,J39+1,J39)</f>
        <v>0</v>
      </c>
      <c r="N39" s="32">
        <f aca="true" t="shared" si="7" ref="N39:N70">IF(L39=16,K39+1,K39)</f>
        <v>0</v>
      </c>
      <c r="O39" s="32">
        <f aca="true" t="shared" si="8" ref="O39:O70">IF(N39=16,0,N39)</f>
        <v>0</v>
      </c>
      <c r="P39" s="32">
        <f aca="true" t="shared" si="9" ref="P39:P70">IF(L39=16,0,L39)</f>
        <v>0</v>
      </c>
      <c r="Q39" s="30">
        <v>13.608</v>
      </c>
      <c r="R39" s="29">
        <f aca="true" t="shared" si="10" ref="R39:R70">F39/Q39*100</f>
        <v>0</v>
      </c>
      <c r="S39" s="30">
        <v>10.206</v>
      </c>
      <c r="T39" s="33" t="s">
        <v>9</v>
      </c>
      <c r="U39" s="25"/>
      <c r="V39" s="29">
        <f>SUM(F39)/6.804*100</f>
        <v>0</v>
      </c>
      <c r="W39" s="26"/>
      <c r="X39" s="51"/>
      <c r="Y39" s="55"/>
      <c r="Z39" s="26"/>
      <c r="AA39" s="29"/>
      <c r="AB39" s="30"/>
      <c r="AC39" s="30"/>
      <c r="AD39" s="30"/>
      <c r="AE39" s="31"/>
      <c r="AF39" s="31"/>
      <c r="AG39" s="31"/>
      <c r="AH39" s="32"/>
      <c r="AI39" s="32"/>
      <c r="AJ39" s="32"/>
      <c r="AK39" s="32"/>
      <c r="AL39" s="30"/>
      <c r="AM39" s="29"/>
      <c r="AN39" s="30"/>
      <c r="AO39" s="33"/>
      <c r="AP39" s="34"/>
      <c r="AQ39" s="36"/>
      <c r="AR39" s="26"/>
      <c r="AU39" s="26"/>
      <c r="AV39" s="29"/>
      <c r="AW39" s="30"/>
      <c r="AX39" s="30"/>
      <c r="AY39" s="30"/>
      <c r="AZ39" s="31"/>
      <c r="BA39" s="31"/>
      <c r="BB39" s="31"/>
      <c r="BC39" s="32"/>
      <c r="BD39" s="32"/>
      <c r="BE39" s="32"/>
      <c r="BF39" s="32"/>
      <c r="BG39" s="30"/>
      <c r="BH39" s="29"/>
      <c r="BI39" s="30"/>
      <c r="BJ39" s="33"/>
      <c r="BK39" s="34"/>
      <c r="BL39" s="36"/>
      <c r="BM39" s="26"/>
      <c r="BP39" s="26"/>
      <c r="BQ39" s="29"/>
      <c r="BR39" s="30"/>
      <c r="BS39" s="30"/>
      <c r="BT39" s="30"/>
      <c r="BU39" s="31"/>
      <c r="BV39" s="31"/>
      <c r="BW39" s="31"/>
      <c r="BX39" s="32"/>
      <c r="BY39" s="32"/>
      <c r="BZ39" s="32"/>
      <c r="CA39" s="32"/>
      <c r="CB39" s="30"/>
      <c r="CC39" s="29"/>
      <c r="CD39" s="30"/>
      <c r="CE39" s="33"/>
      <c r="CF39" s="34"/>
      <c r="CG39" s="36"/>
      <c r="CH39" s="26"/>
      <c r="CK39" s="26"/>
      <c r="CL39" s="29"/>
      <c r="CM39" s="30"/>
      <c r="CN39" s="30"/>
      <c r="CO39" s="30"/>
      <c r="CP39" s="31"/>
      <c r="CQ39" s="31"/>
      <c r="CR39" s="31"/>
      <c r="CS39" s="32"/>
      <c r="CT39" s="32"/>
      <c r="CU39" s="32"/>
      <c r="CV39" s="32"/>
      <c r="CW39" s="30"/>
      <c r="CX39" s="29"/>
      <c r="CY39" s="30"/>
      <c r="CZ39" s="33"/>
      <c r="DA39" s="34"/>
      <c r="DB39" s="36"/>
      <c r="DC39" s="26"/>
      <c r="DF39" s="26"/>
      <c r="DG39" s="29"/>
      <c r="DH39" s="30"/>
      <c r="DI39" s="30"/>
      <c r="DJ39" s="30"/>
      <c r="DK39" s="31"/>
      <c r="DL39" s="31"/>
      <c r="DM39" s="31"/>
      <c r="DN39" s="32"/>
      <c r="DO39" s="32"/>
      <c r="DP39" s="32"/>
      <c r="DQ39" s="32"/>
      <c r="DR39" s="30"/>
      <c r="DS39" s="29"/>
      <c r="DT39" s="30"/>
      <c r="DU39" s="33"/>
      <c r="DV39" s="34"/>
      <c r="DW39" s="36"/>
      <c r="DX39" s="26"/>
      <c r="EA39" s="26"/>
      <c r="EB39" s="29"/>
      <c r="EC39" s="30"/>
      <c r="ED39" s="30"/>
      <c r="EE39" s="30"/>
      <c r="EF39" s="31"/>
      <c r="EG39" s="31"/>
      <c r="EH39" s="31"/>
      <c r="EI39" s="32"/>
      <c r="EJ39" s="32"/>
      <c r="EK39" s="32"/>
      <c r="EL39" s="32"/>
      <c r="EM39" s="30"/>
      <c r="EN39" s="29"/>
      <c r="EO39" s="30"/>
      <c r="EP39" s="33"/>
      <c r="EQ39" s="34"/>
      <c r="ER39" s="36"/>
      <c r="ES39" s="26"/>
      <c r="EV39" s="26"/>
      <c r="EW39" s="29"/>
      <c r="EX39" s="30"/>
      <c r="EY39" s="30"/>
      <c r="EZ39" s="30"/>
      <c r="FA39" s="31"/>
      <c r="FB39" s="31"/>
      <c r="FC39" s="31"/>
      <c r="FD39" s="32"/>
      <c r="FE39" s="32"/>
      <c r="FF39" s="32"/>
      <c r="FG39" s="32"/>
      <c r="FH39" s="30"/>
      <c r="FI39" s="29"/>
      <c r="FJ39" s="30"/>
      <c r="FK39" s="33"/>
      <c r="FL39" s="34"/>
      <c r="FM39" s="36"/>
      <c r="FN39" s="26"/>
      <c r="FQ39" s="26"/>
      <c r="FR39" s="29"/>
      <c r="FS39" s="30"/>
      <c r="FT39" s="30"/>
      <c r="FU39" s="30"/>
      <c r="FV39" s="31"/>
      <c r="FW39" s="31"/>
      <c r="FX39" s="31"/>
      <c r="FY39" s="32"/>
      <c r="FZ39" s="32"/>
      <c r="GA39" s="32"/>
      <c r="GB39" s="32"/>
      <c r="GC39" s="30"/>
      <c r="GD39" s="29"/>
      <c r="GE39" s="30"/>
      <c r="GF39" s="33"/>
      <c r="GG39" s="34"/>
      <c r="GH39" s="36"/>
      <c r="GI39" s="26"/>
      <c r="GL39" s="26"/>
      <c r="GM39" s="29"/>
      <c r="GN39" s="30"/>
      <c r="GO39" s="30"/>
      <c r="GP39" s="30"/>
      <c r="GQ39" s="31"/>
      <c r="GR39" s="31"/>
      <c r="GS39" s="31"/>
      <c r="GT39" s="32"/>
      <c r="GU39" s="32"/>
      <c r="GV39" s="32"/>
      <c r="GW39" s="32"/>
      <c r="GX39" s="30"/>
      <c r="GY39" s="29"/>
      <c r="GZ39" s="30"/>
      <c r="HA39" s="33"/>
      <c r="HB39" s="34"/>
      <c r="HC39" s="36"/>
      <c r="HD39" s="26"/>
      <c r="HG39" s="26"/>
      <c r="HH39" s="29"/>
      <c r="HI39" s="30"/>
      <c r="HJ39" s="30"/>
      <c r="HK39" s="30"/>
      <c r="HL39" s="31"/>
      <c r="HM39" s="31"/>
      <c r="HN39" s="31"/>
      <c r="HO39" s="32"/>
      <c r="HP39" s="32"/>
      <c r="HQ39" s="32"/>
      <c r="HR39" s="32"/>
      <c r="HS39" s="30"/>
      <c r="HT39" s="29"/>
      <c r="HU39" s="30"/>
      <c r="HV39" s="33"/>
      <c r="HW39" s="34"/>
      <c r="HX39" s="36"/>
      <c r="HY39" s="26"/>
      <c r="IB39" s="26"/>
      <c r="IC39" s="29"/>
      <c r="ID39" s="30"/>
      <c r="IE39" s="30"/>
      <c r="IF39" s="30"/>
      <c r="IG39" s="31"/>
      <c r="IH39" s="31"/>
      <c r="II39" s="31"/>
      <c r="IJ39" s="32"/>
      <c r="IK39" s="32"/>
      <c r="IL39" s="32"/>
      <c r="IM39" s="32"/>
      <c r="IN39" s="30"/>
      <c r="IO39" s="29"/>
      <c r="IP39" s="30"/>
      <c r="IQ39" s="33"/>
      <c r="IR39" s="34"/>
      <c r="IS39" s="36"/>
      <c r="IT39" s="26"/>
    </row>
    <row r="40" spans="3:22" ht="15" customHeight="1">
      <c r="C40" s="28" t="s">
        <v>13</v>
      </c>
      <c r="D40" s="28" t="s">
        <v>8</v>
      </c>
      <c r="E40" s="26" t="s">
        <v>12</v>
      </c>
      <c r="G40" s="30">
        <f t="shared" si="0"/>
        <v>0</v>
      </c>
      <c r="H40" s="30">
        <f t="shared" si="1"/>
        <v>0</v>
      </c>
      <c r="I40" s="30">
        <f t="shared" si="2"/>
        <v>0</v>
      </c>
      <c r="J40" s="31">
        <f t="shared" si="3"/>
        <v>0</v>
      </c>
      <c r="K40" s="31">
        <f t="shared" si="4"/>
        <v>0</v>
      </c>
      <c r="L40" s="31">
        <f t="shared" si="5"/>
        <v>0</v>
      </c>
      <c r="M40" s="32">
        <f t="shared" si="6"/>
        <v>0</v>
      </c>
      <c r="N40" s="32">
        <f t="shared" si="7"/>
        <v>0</v>
      </c>
      <c r="O40" s="32">
        <f t="shared" si="8"/>
        <v>0</v>
      </c>
      <c r="P40" s="32">
        <f t="shared" si="9"/>
        <v>0</v>
      </c>
      <c r="Q40" s="30">
        <v>13.608</v>
      </c>
      <c r="R40" s="29">
        <f t="shared" si="10"/>
        <v>0</v>
      </c>
      <c r="S40" s="30">
        <v>4.536</v>
      </c>
      <c r="T40" s="33" t="s">
        <v>9</v>
      </c>
      <c r="V40" s="29">
        <f>SUM(F40)/6.804*100</f>
        <v>0</v>
      </c>
    </row>
    <row r="41" spans="3:22" ht="15" customHeight="1">
      <c r="C41" s="28" t="s">
        <v>10</v>
      </c>
      <c r="D41" s="28" t="s">
        <v>8</v>
      </c>
      <c r="E41" s="26" t="s">
        <v>12</v>
      </c>
      <c r="G41" s="30">
        <f t="shared" si="0"/>
        <v>0</v>
      </c>
      <c r="H41" s="30">
        <f t="shared" si="1"/>
        <v>0</v>
      </c>
      <c r="I41" s="30">
        <f t="shared" si="2"/>
        <v>0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2">
        <f t="shared" si="6"/>
        <v>0</v>
      </c>
      <c r="N41" s="32">
        <f t="shared" si="7"/>
        <v>0</v>
      </c>
      <c r="O41" s="32">
        <f t="shared" si="8"/>
        <v>0</v>
      </c>
      <c r="P41" s="32">
        <f t="shared" si="9"/>
        <v>0</v>
      </c>
      <c r="Q41" s="30">
        <v>13.608</v>
      </c>
      <c r="R41" s="29">
        <f t="shared" si="10"/>
        <v>0</v>
      </c>
      <c r="S41" s="30">
        <v>4.536</v>
      </c>
      <c r="T41" s="33" t="s">
        <v>9</v>
      </c>
      <c r="V41" s="29">
        <f>SUM(F41)/6.804*100</f>
        <v>0</v>
      </c>
    </row>
    <row r="42" spans="1:25" s="40" customFormat="1" ht="15" customHeight="1">
      <c r="A42" s="27"/>
      <c r="B42" s="26"/>
      <c r="C42" s="28" t="s">
        <v>11</v>
      </c>
      <c r="D42" s="28" t="s">
        <v>8</v>
      </c>
      <c r="E42" s="26" t="s">
        <v>12</v>
      </c>
      <c r="F42" s="29"/>
      <c r="G42" s="30">
        <f t="shared" si="0"/>
        <v>0</v>
      </c>
      <c r="H42" s="30">
        <f t="shared" si="1"/>
        <v>0</v>
      </c>
      <c r="I42" s="30">
        <f t="shared" si="2"/>
        <v>0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2">
        <f t="shared" si="6"/>
        <v>0</v>
      </c>
      <c r="N42" s="32">
        <f t="shared" si="7"/>
        <v>0</v>
      </c>
      <c r="O42" s="32">
        <f t="shared" si="8"/>
        <v>0</v>
      </c>
      <c r="P42" s="32">
        <f t="shared" si="9"/>
        <v>0</v>
      </c>
      <c r="Q42" s="30">
        <v>13.608</v>
      </c>
      <c r="R42" s="29">
        <f t="shared" si="10"/>
        <v>0</v>
      </c>
      <c r="S42" s="30">
        <v>4.536</v>
      </c>
      <c r="T42" s="39" t="s">
        <v>9</v>
      </c>
      <c r="U42" s="34"/>
      <c r="V42" s="29">
        <f>SUM(F42)/6.804*100</f>
        <v>0</v>
      </c>
      <c r="X42" s="52"/>
      <c r="Y42" s="41"/>
    </row>
    <row r="43" spans="1:254" s="28" customFormat="1" ht="15" customHeight="1">
      <c r="A43" s="44"/>
      <c r="B43" s="45"/>
      <c r="C43" s="28" t="s">
        <v>7</v>
      </c>
      <c r="D43" s="28" t="s">
        <v>8</v>
      </c>
      <c r="E43" s="26" t="s">
        <v>14</v>
      </c>
      <c r="F43" s="29"/>
      <c r="G43" s="30">
        <f t="shared" si="0"/>
        <v>0</v>
      </c>
      <c r="H43" s="30">
        <f t="shared" si="1"/>
        <v>0</v>
      </c>
      <c r="I43" s="30">
        <f t="shared" si="2"/>
        <v>0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2">
        <f t="shared" si="6"/>
        <v>0</v>
      </c>
      <c r="N43" s="32">
        <f t="shared" si="7"/>
        <v>0</v>
      </c>
      <c r="O43" s="32">
        <f t="shared" si="8"/>
        <v>0</v>
      </c>
      <c r="P43" s="32">
        <f t="shared" si="9"/>
        <v>0</v>
      </c>
      <c r="Q43" s="30">
        <v>3.628</v>
      </c>
      <c r="R43" s="29">
        <f t="shared" si="10"/>
        <v>0</v>
      </c>
      <c r="S43" s="30">
        <v>3.0615</v>
      </c>
      <c r="T43" s="33" t="str">
        <f>IF(F43&gt;=S43,"Q","-")</f>
        <v>-</v>
      </c>
      <c r="U43" s="48" t="s">
        <v>214</v>
      </c>
      <c r="V43" s="29">
        <f>SUM(F43)/2.267*100</f>
        <v>0</v>
      </c>
      <c r="W43" s="26"/>
      <c r="X43" s="51"/>
      <c r="Y43" s="55"/>
      <c r="Z43" s="26"/>
      <c r="AA43" s="29"/>
      <c r="AB43" s="30"/>
      <c r="AC43" s="30"/>
      <c r="AD43" s="30"/>
      <c r="AE43" s="31"/>
      <c r="AF43" s="31"/>
      <c r="AG43" s="31"/>
      <c r="AH43" s="32"/>
      <c r="AI43" s="32"/>
      <c r="AJ43" s="32"/>
      <c r="AK43" s="32"/>
      <c r="AL43" s="30"/>
      <c r="AM43" s="29"/>
      <c r="AN43" s="30"/>
      <c r="AO43" s="33"/>
      <c r="AP43" s="34"/>
      <c r="AQ43" s="36"/>
      <c r="AR43" s="26"/>
      <c r="AU43" s="26"/>
      <c r="AV43" s="29"/>
      <c r="AW43" s="30"/>
      <c r="AX43" s="30"/>
      <c r="AY43" s="30"/>
      <c r="AZ43" s="31"/>
      <c r="BA43" s="31"/>
      <c r="BB43" s="31"/>
      <c r="BC43" s="32"/>
      <c r="BD43" s="32"/>
      <c r="BE43" s="32"/>
      <c r="BF43" s="32"/>
      <c r="BG43" s="30"/>
      <c r="BH43" s="29"/>
      <c r="BI43" s="30"/>
      <c r="BJ43" s="33"/>
      <c r="BK43" s="34"/>
      <c r="BL43" s="36"/>
      <c r="BM43" s="26"/>
      <c r="BP43" s="26"/>
      <c r="BQ43" s="29"/>
      <c r="BR43" s="30"/>
      <c r="BS43" s="30"/>
      <c r="BT43" s="30"/>
      <c r="BU43" s="31"/>
      <c r="BV43" s="31"/>
      <c r="BW43" s="31"/>
      <c r="BX43" s="32"/>
      <c r="BY43" s="32"/>
      <c r="BZ43" s="32"/>
      <c r="CA43" s="32"/>
      <c r="CB43" s="30"/>
      <c r="CC43" s="29"/>
      <c r="CD43" s="30"/>
      <c r="CE43" s="33"/>
      <c r="CF43" s="34"/>
      <c r="CG43" s="36"/>
      <c r="CH43" s="26"/>
      <c r="CK43" s="26"/>
      <c r="CL43" s="29"/>
      <c r="CM43" s="30"/>
      <c r="CN43" s="30"/>
      <c r="CO43" s="30"/>
      <c r="CP43" s="31"/>
      <c r="CQ43" s="31"/>
      <c r="CR43" s="31"/>
      <c r="CS43" s="32"/>
      <c r="CT43" s="32"/>
      <c r="CU43" s="32"/>
      <c r="CV43" s="32"/>
      <c r="CW43" s="30"/>
      <c r="CX43" s="29"/>
      <c r="CY43" s="30"/>
      <c r="CZ43" s="33"/>
      <c r="DA43" s="34"/>
      <c r="DB43" s="36"/>
      <c r="DC43" s="26"/>
      <c r="DF43" s="26"/>
      <c r="DG43" s="29"/>
      <c r="DH43" s="30"/>
      <c r="DI43" s="30"/>
      <c r="DJ43" s="30"/>
      <c r="DK43" s="31"/>
      <c r="DL43" s="31"/>
      <c r="DM43" s="31"/>
      <c r="DN43" s="32"/>
      <c r="DO43" s="32"/>
      <c r="DP43" s="32"/>
      <c r="DQ43" s="32"/>
      <c r="DR43" s="30"/>
      <c r="DS43" s="29"/>
      <c r="DT43" s="30"/>
      <c r="DU43" s="33"/>
      <c r="DV43" s="34"/>
      <c r="DW43" s="36"/>
      <c r="DX43" s="26"/>
      <c r="EA43" s="26"/>
      <c r="EB43" s="29"/>
      <c r="EC43" s="30"/>
      <c r="ED43" s="30"/>
      <c r="EE43" s="30"/>
      <c r="EF43" s="31"/>
      <c r="EG43" s="31"/>
      <c r="EH43" s="31"/>
      <c r="EI43" s="32"/>
      <c r="EJ43" s="32"/>
      <c r="EK43" s="32"/>
      <c r="EL43" s="32"/>
      <c r="EM43" s="30"/>
      <c r="EN43" s="29"/>
      <c r="EO43" s="30"/>
      <c r="EP43" s="33"/>
      <c r="EQ43" s="34"/>
      <c r="ER43" s="36"/>
      <c r="ES43" s="26"/>
      <c r="EV43" s="26"/>
      <c r="EW43" s="29"/>
      <c r="EX43" s="30"/>
      <c r="EY43" s="30"/>
      <c r="EZ43" s="30"/>
      <c r="FA43" s="31"/>
      <c r="FB43" s="31"/>
      <c r="FC43" s="31"/>
      <c r="FD43" s="32"/>
      <c r="FE43" s="32"/>
      <c r="FF43" s="32"/>
      <c r="FG43" s="32"/>
      <c r="FH43" s="30"/>
      <c r="FI43" s="29"/>
      <c r="FJ43" s="30"/>
      <c r="FK43" s="33"/>
      <c r="FL43" s="34"/>
      <c r="FM43" s="36"/>
      <c r="FN43" s="26"/>
      <c r="FQ43" s="26"/>
      <c r="FR43" s="29"/>
      <c r="FS43" s="30"/>
      <c r="FT43" s="30"/>
      <c r="FU43" s="30"/>
      <c r="FV43" s="31"/>
      <c r="FW43" s="31"/>
      <c r="FX43" s="31"/>
      <c r="FY43" s="32"/>
      <c r="FZ43" s="32"/>
      <c r="GA43" s="32"/>
      <c r="GB43" s="32"/>
      <c r="GC43" s="30"/>
      <c r="GD43" s="29"/>
      <c r="GE43" s="30"/>
      <c r="GF43" s="33"/>
      <c r="GG43" s="34"/>
      <c r="GH43" s="36"/>
      <c r="GI43" s="26"/>
      <c r="GL43" s="26"/>
      <c r="GM43" s="29"/>
      <c r="GN43" s="30"/>
      <c r="GO43" s="30"/>
      <c r="GP43" s="30"/>
      <c r="GQ43" s="31"/>
      <c r="GR43" s="31"/>
      <c r="GS43" s="31"/>
      <c r="GT43" s="32"/>
      <c r="GU43" s="32"/>
      <c r="GV43" s="32"/>
      <c r="GW43" s="32"/>
      <c r="GX43" s="30"/>
      <c r="GY43" s="29"/>
      <c r="GZ43" s="30"/>
      <c r="HA43" s="33"/>
      <c r="HB43" s="34"/>
      <c r="HC43" s="36"/>
      <c r="HD43" s="26"/>
      <c r="HG43" s="26"/>
      <c r="HH43" s="29"/>
      <c r="HI43" s="30"/>
      <c r="HJ43" s="30"/>
      <c r="HK43" s="30"/>
      <c r="HL43" s="31"/>
      <c r="HM43" s="31"/>
      <c r="HN43" s="31"/>
      <c r="HO43" s="32"/>
      <c r="HP43" s="32"/>
      <c r="HQ43" s="32"/>
      <c r="HR43" s="32"/>
      <c r="HS43" s="30"/>
      <c r="HT43" s="29"/>
      <c r="HU43" s="30"/>
      <c r="HV43" s="33"/>
      <c r="HW43" s="34"/>
      <c r="HX43" s="36"/>
      <c r="HY43" s="26"/>
      <c r="IB43" s="26"/>
      <c r="IC43" s="29"/>
      <c r="ID43" s="30"/>
      <c r="IE43" s="30"/>
      <c r="IF43" s="30"/>
      <c r="IG43" s="31"/>
      <c r="IH43" s="31"/>
      <c r="II43" s="31"/>
      <c r="IJ43" s="32"/>
      <c r="IK43" s="32"/>
      <c r="IL43" s="32"/>
      <c r="IM43" s="32"/>
      <c r="IN43" s="30"/>
      <c r="IO43" s="29"/>
      <c r="IP43" s="30"/>
      <c r="IQ43" s="33"/>
      <c r="IR43" s="34"/>
      <c r="IS43" s="36"/>
      <c r="IT43" s="26"/>
    </row>
    <row r="44" spans="1:22" ht="15" customHeight="1">
      <c r="A44" s="44"/>
      <c r="B44" s="45"/>
      <c r="C44" s="28" t="s">
        <v>13</v>
      </c>
      <c r="D44" s="28" t="s">
        <v>8</v>
      </c>
      <c r="E44" s="45" t="s">
        <v>14</v>
      </c>
      <c r="G44" s="30">
        <f t="shared" si="0"/>
        <v>0</v>
      </c>
      <c r="H44" s="30">
        <f t="shared" si="1"/>
        <v>0</v>
      </c>
      <c r="I44" s="30">
        <f t="shared" si="2"/>
        <v>0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2">
        <f t="shared" si="6"/>
        <v>0</v>
      </c>
      <c r="N44" s="32">
        <f t="shared" si="7"/>
        <v>0</v>
      </c>
      <c r="O44" s="32">
        <f t="shared" si="8"/>
        <v>0</v>
      </c>
      <c r="P44" s="32">
        <f t="shared" si="9"/>
        <v>0</v>
      </c>
      <c r="Q44" s="30">
        <v>3.628</v>
      </c>
      <c r="R44" s="29">
        <f t="shared" si="10"/>
        <v>0</v>
      </c>
      <c r="S44" s="30">
        <v>1.134</v>
      </c>
      <c r="T44" s="33" t="str">
        <f>IF(F44&gt;=S44,"Q","-")</f>
        <v>-</v>
      </c>
      <c r="V44" s="29">
        <f>SUM(F44)/2.267*100</f>
        <v>0</v>
      </c>
    </row>
    <row r="45" spans="1:22" ht="15" customHeight="1">
      <c r="A45" s="44"/>
      <c r="B45" s="45"/>
      <c r="C45" s="35"/>
      <c r="D45" s="28" t="s">
        <v>8</v>
      </c>
      <c r="E45" s="26" t="s">
        <v>14</v>
      </c>
      <c r="G45" s="30">
        <f t="shared" si="0"/>
        <v>0</v>
      </c>
      <c r="H45" s="30">
        <f t="shared" si="1"/>
        <v>0</v>
      </c>
      <c r="I45" s="30">
        <f t="shared" si="2"/>
        <v>0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2">
        <f t="shared" si="6"/>
        <v>0</v>
      </c>
      <c r="N45" s="32">
        <f t="shared" si="7"/>
        <v>0</v>
      </c>
      <c r="O45" s="32">
        <f t="shared" si="8"/>
        <v>0</v>
      </c>
      <c r="P45" s="32">
        <f t="shared" si="9"/>
        <v>0</v>
      </c>
      <c r="Q45" s="30">
        <v>3.628</v>
      </c>
      <c r="R45" s="29">
        <f t="shared" si="10"/>
        <v>0</v>
      </c>
      <c r="S45" s="30">
        <v>1.134</v>
      </c>
      <c r="T45" s="33" t="str">
        <f>IF(F45&gt;=S45,"Q","-")</f>
        <v>-</v>
      </c>
      <c r="V45" s="29">
        <f>SUM(F45)/2.267*100</f>
        <v>0</v>
      </c>
    </row>
    <row r="46" spans="1:22" ht="15" customHeight="1">
      <c r="A46" s="44"/>
      <c r="B46" s="45"/>
      <c r="C46" s="28" t="s">
        <v>11</v>
      </c>
      <c r="D46" s="57" t="s">
        <v>10</v>
      </c>
      <c r="E46" s="26" t="s">
        <v>14</v>
      </c>
      <c r="G46" s="30">
        <f t="shared" si="0"/>
        <v>0</v>
      </c>
      <c r="H46" s="30">
        <f t="shared" si="1"/>
        <v>0</v>
      </c>
      <c r="I46" s="30">
        <f t="shared" si="2"/>
        <v>0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2">
        <f t="shared" si="6"/>
        <v>0</v>
      </c>
      <c r="N46" s="32">
        <f t="shared" si="7"/>
        <v>0</v>
      </c>
      <c r="O46" s="32">
        <f t="shared" si="8"/>
        <v>0</v>
      </c>
      <c r="P46" s="32">
        <f t="shared" si="9"/>
        <v>0</v>
      </c>
      <c r="Q46" s="30">
        <v>3.628</v>
      </c>
      <c r="R46" s="29">
        <f t="shared" si="10"/>
        <v>0</v>
      </c>
      <c r="S46" s="30">
        <v>1.134</v>
      </c>
      <c r="T46" s="39" t="s">
        <v>9</v>
      </c>
      <c r="U46" s="48" t="s">
        <v>214</v>
      </c>
      <c r="V46" s="29">
        <f>SUM(F46)/2.267*100</f>
        <v>0</v>
      </c>
    </row>
    <row r="47" spans="3:22" ht="15" customHeight="1">
      <c r="C47" s="28" t="s">
        <v>7</v>
      </c>
      <c r="D47" s="28" t="s">
        <v>8</v>
      </c>
      <c r="E47" s="26" t="s">
        <v>15</v>
      </c>
      <c r="G47" s="30">
        <f t="shared" si="0"/>
        <v>0</v>
      </c>
      <c r="H47" s="30">
        <f t="shared" si="1"/>
        <v>0</v>
      </c>
      <c r="I47" s="30">
        <f t="shared" si="2"/>
        <v>0</v>
      </c>
      <c r="J47" s="31">
        <f t="shared" si="3"/>
        <v>0</v>
      </c>
      <c r="K47" s="31">
        <f t="shared" si="4"/>
        <v>0</v>
      </c>
      <c r="L47" s="31">
        <f t="shared" si="5"/>
        <v>0</v>
      </c>
      <c r="M47" s="32">
        <f t="shared" si="6"/>
        <v>0</v>
      </c>
      <c r="N47" s="32">
        <f t="shared" si="7"/>
        <v>0</v>
      </c>
      <c r="O47" s="32">
        <f t="shared" si="8"/>
        <v>0</v>
      </c>
      <c r="P47" s="32">
        <f t="shared" si="9"/>
        <v>0</v>
      </c>
      <c r="Q47" s="30">
        <v>1.021</v>
      </c>
      <c r="R47" s="29">
        <f t="shared" si="10"/>
        <v>0</v>
      </c>
      <c r="S47" s="30">
        <v>0.76575</v>
      </c>
      <c r="T47" s="33" t="str">
        <f>IF(F47&gt;=S47,"Q","-")</f>
        <v>-</v>
      </c>
      <c r="V47" s="30">
        <f>SUM(F47)/0.907*100</f>
        <v>0</v>
      </c>
    </row>
    <row r="48" spans="3:22" ht="15" customHeight="1">
      <c r="C48" s="28" t="s">
        <v>13</v>
      </c>
      <c r="D48" s="28" t="s">
        <v>8</v>
      </c>
      <c r="E48" s="26" t="s">
        <v>15</v>
      </c>
      <c r="G48" s="30">
        <f t="shared" si="0"/>
        <v>0</v>
      </c>
      <c r="H48" s="30">
        <f t="shared" si="1"/>
        <v>0</v>
      </c>
      <c r="I48" s="30">
        <f t="shared" si="2"/>
        <v>0</v>
      </c>
      <c r="J48" s="31">
        <f t="shared" si="3"/>
        <v>0</v>
      </c>
      <c r="K48" s="31">
        <f t="shared" si="4"/>
        <v>0</v>
      </c>
      <c r="L48" s="31">
        <f t="shared" si="5"/>
        <v>0</v>
      </c>
      <c r="M48" s="32">
        <f t="shared" si="6"/>
        <v>0</v>
      </c>
      <c r="N48" s="32">
        <f t="shared" si="7"/>
        <v>0</v>
      </c>
      <c r="O48" s="32">
        <f t="shared" si="8"/>
        <v>0</v>
      </c>
      <c r="P48" s="32">
        <f t="shared" si="9"/>
        <v>0</v>
      </c>
      <c r="Q48" s="30">
        <v>1.021</v>
      </c>
      <c r="R48" s="29">
        <f t="shared" si="10"/>
        <v>0</v>
      </c>
      <c r="S48" s="30">
        <v>0.34</v>
      </c>
      <c r="T48" s="33" t="str">
        <f>IF(F48&gt;=S48,"Q","-")</f>
        <v>-</v>
      </c>
      <c r="V48" s="30">
        <f>SUM(F48)/0.907*100</f>
        <v>0</v>
      </c>
    </row>
    <row r="49" spans="1:254" s="28" customFormat="1" ht="15" customHeight="1">
      <c r="A49" s="27"/>
      <c r="B49" s="26"/>
      <c r="C49" s="28" t="s">
        <v>10</v>
      </c>
      <c r="D49" s="28" t="s">
        <v>8</v>
      </c>
      <c r="E49" s="26" t="s">
        <v>15</v>
      </c>
      <c r="F49" s="29"/>
      <c r="G49" s="30">
        <f t="shared" si="0"/>
        <v>0</v>
      </c>
      <c r="H49" s="30">
        <f t="shared" si="1"/>
        <v>0</v>
      </c>
      <c r="I49" s="30">
        <f t="shared" si="2"/>
        <v>0</v>
      </c>
      <c r="J49" s="31">
        <f t="shared" si="3"/>
        <v>0</v>
      </c>
      <c r="K49" s="31">
        <f t="shared" si="4"/>
        <v>0</v>
      </c>
      <c r="L49" s="31">
        <f t="shared" si="5"/>
        <v>0</v>
      </c>
      <c r="M49" s="32">
        <f t="shared" si="6"/>
        <v>0</v>
      </c>
      <c r="N49" s="32">
        <f t="shared" si="7"/>
        <v>0</v>
      </c>
      <c r="O49" s="32">
        <f t="shared" si="8"/>
        <v>0</v>
      </c>
      <c r="P49" s="32">
        <f t="shared" si="9"/>
        <v>0</v>
      </c>
      <c r="Q49" s="30">
        <v>1.021</v>
      </c>
      <c r="R49" s="29">
        <f t="shared" si="10"/>
        <v>0</v>
      </c>
      <c r="S49" s="30">
        <v>0.34</v>
      </c>
      <c r="T49" s="33" t="str">
        <f>IF(F49&gt;=S49,"Q","-")</f>
        <v>-</v>
      </c>
      <c r="U49" s="34"/>
      <c r="V49" s="30">
        <f>SUM(F49)/0.907*100</f>
        <v>0</v>
      </c>
      <c r="W49" s="26"/>
      <c r="X49" s="51"/>
      <c r="Y49" s="55"/>
      <c r="Z49" s="26"/>
      <c r="AA49" s="29"/>
      <c r="AB49" s="30"/>
      <c r="AC49" s="30"/>
      <c r="AD49" s="30"/>
      <c r="AE49" s="31"/>
      <c r="AF49" s="31"/>
      <c r="AG49" s="31"/>
      <c r="AH49" s="32"/>
      <c r="AI49" s="32"/>
      <c r="AJ49" s="32"/>
      <c r="AK49" s="32"/>
      <c r="AL49" s="30"/>
      <c r="AM49" s="29"/>
      <c r="AN49" s="30"/>
      <c r="AO49" s="33"/>
      <c r="AP49" s="34"/>
      <c r="AQ49" s="36"/>
      <c r="AR49" s="26"/>
      <c r="AU49" s="26"/>
      <c r="AV49" s="29"/>
      <c r="AW49" s="30"/>
      <c r="AX49" s="30"/>
      <c r="AY49" s="30"/>
      <c r="AZ49" s="31"/>
      <c r="BA49" s="31"/>
      <c r="BB49" s="31"/>
      <c r="BC49" s="32"/>
      <c r="BD49" s="32"/>
      <c r="BE49" s="32"/>
      <c r="BF49" s="32"/>
      <c r="BG49" s="30"/>
      <c r="BH49" s="29"/>
      <c r="BI49" s="30"/>
      <c r="BJ49" s="33"/>
      <c r="BK49" s="34"/>
      <c r="BL49" s="36"/>
      <c r="BM49" s="26"/>
      <c r="BP49" s="26"/>
      <c r="BQ49" s="29"/>
      <c r="BR49" s="30"/>
      <c r="BS49" s="30"/>
      <c r="BT49" s="30"/>
      <c r="BU49" s="31"/>
      <c r="BV49" s="31"/>
      <c r="BW49" s="31"/>
      <c r="BX49" s="32"/>
      <c r="BY49" s="32"/>
      <c r="BZ49" s="32"/>
      <c r="CA49" s="32"/>
      <c r="CB49" s="30"/>
      <c r="CC49" s="29"/>
      <c r="CD49" s="30"/>
      <c r="CE49" s="33"/>
      <c r="CF49" s="34"/>
      <c r="CG49" s="36"/>
      <c r="CH49" s="26"/>
      <c r="CK49" s="26"/>
      <c r="CL49" s="29"/>
      <c r="CM49" s="30"/>
      <c r="CN49" s="30"/>
      <c r="CO49" s="30"/>
      <c r="CP49" s="31"/>
      <c r="CQ49" s="31"/>
      <c r="CR49" s="31"/>
      <c r="CS49" s="32"/>
      <c r="CT49" s="32"/>
      <c r="CU49" s="32"/>
      <c r="CV49" s="32"/>
      <c r="CW49" s="30"/>
      <c r="CX49" s="29"/>
      <c r="CY49" s="30"/>
      <c r="CZ49" s="33"/>
      <c r="DA49" s="34"/>
      <c r="DB49" s="36"/>
      <c r="DC49" s="26"/>
      <c r="DF49" s="26"/>
      <c r="DG49" s="29"/>
      <c r="DH49" s="30"/>
      <c r="DI49" s="30"/>
      <c r="DJ49" s="30"/>
      <c r="DK49" s="31"/>
      <c r="DL49" s="31"/>
      <c r="DM49" s="31"/>
      <c r="DN49" s="32"/>
      <c r="DO49" s="32"/>
      <c r="DP49" s="32"/>
      <c r="DQ49" s="32"/>
      <c r="DR49" s="30"/>
      <c r="DS49" s="29"/>
      <c r="DT49" s="30"/>
      <c r="DU49" s="33"/>
      <c r="DV49" s="34"/>
      <c r="DW49" s="36"/>
      <c r="DX49" s="26"/>
      <c r="EA49" s="26"/>
      <c r="EB49" s="29"/>
      <c r="EC49" s="30"/>
      <c r="ED49" s="30"/>
      <c r="EE49" s="30"/>
      <c r="EF49" s="31"/>
      <c r="EG49" s="31"/>
      <c r="EH49" s="31"/>
      <c r="EI49" s="32"/>
      <c r="EJ49" s="32"/>
      <c r="EK49" s="32"/>
      <c r="EL49" s="32"/>
      <c r="EM49" s="30"/>
      <c r="EN49" s="29"/>
      <c r="EO49" s="30"/>
      <c r="EP49" s="33"/>
      <c r="EQ49" s="34"/>
      <c r="ER49" s="36"/>
      <c r="ES49" s="26"/>
      <c r="EV49" s="26"/>
      <c r="EW49" s="29"/>
      <c r="EX49" s="30"/>
      <c r="EY49" s="30"/>
      <c r="EZ49" s="30"/>
      <c r="FA49" s="31"/>
      <c r="FB49" s="31"/>
      <c r="FC49" s="31"/>
      <c r="FD49" s="32"/>
      <c r="FE49" s="32"/>
      <c r="FF49" s="32"/>
      <c r="FG49" s="32"/>
      <c r="FH49" s="30"/>
      <c r="FI49" s="29"/>
      <c r="FJ49" s="30"/>
      <c r="FK49" s="33"/>
      <c r="FL49" s="34"/>
      <c r="FM49" s="36"/>
      <c r="FN49" s="26"/>
      <c r="FQ49" s="26"/>
      <c r="FR49" s="29"/>
      <c r="FS49" s="30"/>
      <c r="FT49" s="30"/>
      <c r="FU49" s="30"/>
      <c r="FV49" s="31"/>
      <c r="FW49" s="31"/>
      <c r="FX49" s="31"/>
      <c r="FY49" s="32"/>
      <c r="FZ49" s="32"/>
      <c r="GA49" s="32"/>
      <c r="GB49" s="32"/>
      <c r="GC49" s="30"/>
      <c r="GD49" s="29"/>
      <c r="GE49" s="30"/>
      <c r="GF49" s="33"/>
      <c r="GG49" s="34"/>
      <c r="GH49" s="36"/>
      <c r="GI49" s="26"/>
      <c r="GL49" s="26"/>
      <c r="GM49" s="29"/>
      <c r="GN49" s="30"/>
      <c r="GO49" s="30"/>
      <c r="GP49" s="30"/>
      <c r="GQ49" s="31"/>
      <c r="GR49" s="31"/>
      <c r="GS49" s="31"/>
      <c r="GT49" s="32"/>
      <c r="GU49" s="32"/>
      <c r="GV49" s="32"/>
      <c r="GW49" s="32"/>
      <c r="GX49" s="30"/>
      <c r="GY49" s="29"/>
      <c r="GZ49" s="30"/>
      <c r="HA49" s="33"/>
      <c r="HB49" s="34"/>
      <c r="HC49" s="36"/>
      <c r="HD49" s="26"/>
      <c r="HG49" s="26"/>
      <c r="HH49" s="29"/>
      <c r="HI49" s="30"/>
      <c r="HJ49" s="30"/>
      <c r="HK49" s="30"/>
      <c r="HL49" s="31"/>
      <c r="HM49" s="31"/>
      <c r="HN49" s="31"/>
      <c r="HO49" s="32"/>
      <c r="HP49" s="32"/>
      <c r="HQ49" s="32"/>
      <c r="HR49" s="32"/>
      <c r="HS49" s="30"/>
      <c r="HT49" s="29"/>
      <c r="HU49" s="30"/>
      <c r="HV49" s="33"/>
      <c r="HW49" s="34"/>
      <c r="HX49" s="36"/>
      <c r="HY49" s="26"/>
      <c r="IB49" s="26"/>
      <c r="IC49" s="29"/>
      <c r="ID49" s="30"/>
      <c r="IE49" s="30"/>
      <c r="IF49" s="30"/>
      <c r="IG49" s="31"/>
      <c r="IH49" s="31"/>
      <c r="II49" s="31"/>
      <c r="IJ49" s="32"/>
      <c r="IK49" s="32"/>
      <c r="IL49" s="32"/>
      <c r="IM49" s="32"/>
      <c r="IN49" s="30"/>
      <c r="IO49" s="29"/>
      <c r="IP49" s="30"/>
      <c r="IQ49" s="33"/>
      <c r="IR49" s="34"/>
      <c r="IS49" s="36"/>
      <c r="IT49" s="26"/>
    </row>
    <row r="50" spans="1:254" s="28" customFormat="1" ht="15" customHeight="1">
      <c r="A50" s="44"/>
      <c r="B50" s="45"/>
      <c r="C50" s="28" t="s">
        <v>11</v>
      </c>
      <c r="D50" s="28" t="s">
        <v>8</v>
      </c>
      <c r="E50" s="26" t="s">
        <v>15</v>
      </c>
      <c r="F50" s="29"/>
      <c r="G50" s="30">
        <f t="shared" si="0"/>
        <v>0</v>
      </c>
      <c r="H50" s="30">
        <f t="shared" si="1"/>
        <v>0</v>
      </c>
      <c r="I50" s="30">
        <f t="shared" si="2"/>
        <v>0</v>
      </c>
      <c r="J50" s="31">
        <f t="shared" si="3"/>
        <v>0</v>
      </c>
      <c r="K50" s="31">
        <f t="shared" si="4"/>
        <v>0</v>
      </c>
      <c r="L50" s="31">
        <f t="shared" si="5"/>
        <v>0</v>
      </c>
      <c r="M50" s="32">
        <f t="shared" si="6"/>
        <v>0</v>
      </c>
      <c r="N50" s="32">
        <f t="shared" si="7"/>
        <v>0</v>
      </c>
      <c r="O50" s="32">
        <f t="shared" si="8"/>
        <v>0</v>
      </c>
      <c r="P50" s="32">
        <f t="shared" si="9"/>
        <v>0</v>
      </c>
      <c r="Q50" s="30">
        <v>1.021</v>
      </c>
      <c r="R50" s="29">
        <f t="shared" si="10"/>
        <v>0</v>
      </c>
      <c r="S50" s="30">
        <v>0.34</v>
      </c>
      <c r="T50" s="39" t="s">
        <v>9</v>
      </c>
      <c r="U50" s="48" t="s">
        <v>214</v>
      </c>
      <c r="V50" s="30">
        <f>SUM(F50)/0.907*100</f>
        <v>0</v>
      </c>
      <c r="W50" s="26"/>
      <c r="X50" s="51"/>
      <c r="Y50" s="55"/>
      <c r="Z50" s="26"/>
      <c r="AA50" s="29"/>
      <c r="AB50" s="30"/>
      <c r="AC50" s="30"/>
      <c r="AD50" s="30"/>
      <c r="AE50" s="31"/>
      <c r="AF50" s="31"/>
      <c r="AG50" s="31"/>
      <c r="AH50" s="32"/>
      <c r="AI50" s="32"/>
      <c r="AJ50" s="32"/>
      <c r="AK50" s="32"/>
      <c r="AL50" s="30"/>
      <c r="AM50" s="29"/>
      <c r="AN50" s="30"/>
      <c r="AO50" s="33"/>
      <c r="AP50" s="34"/>
      <c r="AQ50" s="36"/>
      <c r="AR50" s="26"/>
      <c r="AU50" s="26"/>
      <c r="AV50" s="29"/>
      <c r="AW50" s="30"/>
      <c r="AX50" s="30"/>
      <c r="AY50" s="30"/>
      <c r="AZ50" s="31"/>
      <c r="BA50" s="31"/>
      <c r="BB50" s="31"/>
      <c r="BC50" s="32"/>
      <c r="BD50" s="32"/>
      <c r="BE50" s="32"/>
      <c r="BF50" s="32"/>
      <c r="BG50" s="30"/>
      <c r="BH50" s="29"/>
      <c r="BI50" s="30"/>
      <c r="BJ50" s="33"/>
      <c r="BK50" s="34"/>
      <c r="BL50" s="36"/>
      <c r="BM50" s="26"/>
      <c r="BP50" s="26"/>
      <c r="BQ50" s="29"/>
      <c r="BR50" s="30"/>
      <c r="BS50" s="30"/>
      <c r="BT50" s="30"/>
      <c r="BU50" s="31"/>
      <c r="BV50" s="31"/>
      <c r="BW50" s="31"/>
      <c r="BX50" s="32"/>
      <c r="BY50" s="32"/>
      <c r="BZ50" s="32"/>
      <c r="CA50" s="32"/>
      <c r="CB50" s="30"/>
      <c r="CC50" s="29"/>
      <c r="CD50" s="30"/>
      <c r="CE50" s="33"/>
      <c r="CF50" s="34"/>
      <c r="CG50" s="36"/>
      <c r="CH50" s="26"/>
      <c r="CK50" s="26"/>
      <c r="CL50" s="29"/>
      <c r="CM50" s="30"/>
      <c r="CN50" s="30"/>
      <c r="CO50" s="30"/>
      <c r="CP50" s="31"/>
      <c r="CQ50" s="31"/>
      <c r="CR50" s="31"/>
      <c r="CS50" s="32"/>
      <c r="CT50" s="32"/>
      <c r="CU50" s="32"/>
      <c r="CV50" s="32"/>
      <c r="CW50" s="30"/>
      <c r="CX50" s="29"/>
      <c r="CY50" s="30"/>
      <c r="CZ50" s="33"/>
      <c r="DA50" s="34"/>
      <c r="DB50" s="36"/>
      <c r="DC50" s="26"/>
      <c r="DF50" s="26"/>
      <c r="DG50" s="29"/>
      <c r="DH50" s="30"/>
      <c r="DI50" s="30"/>
      <c r="DJ50" s="30"/>
      <c r="DK50" s="31"/>
      <c r="DL50" s="31"/>
      <c r="DM50" s="31"/>
      <c r="DN50" s="32"/>
      <c r="DO50" s="32"/>
      <c r="DP50" s="32"/>
      <c r="DQ50" s="32"/>
      <c r="DR50" s="30"/>
      <c r="DS50" s="29"/>
      <c r="DT50" s="30"/>
      <c r="DU50" s="33"/>
      <c r="DV50" s="34"/>
      <c r="DW50" s="36"/>
      <c r="DX50" s="26"/>
      <c r="EA50" s="26"/>
      <c r="EB50" s="29"/>
      <c r="EC50" s="30"/>
      <c r="ED50" s="30"/>
      <c r="EE50" s="30"/>
      <c r="EF50" s="31"/>
      <c r="EG50" s="31"/>
      <c r="EH50" s="31"/>
      <c r="EI50" s="32"/>
      <c r="EJ50" s="32"/>
      <c r="EK50" s="32"/>
      <c r="EL50" s="32"/>
      <c r="EM50" s="30"/>
      <c r="EN50" s="29"/>
      <c r="EO50" s="30"/>
      <c r="EP50" s="33"/>
      <c r="EQ50" s="34"/>
      <c r="ER50" s="36"/>
      <c r="ES50" s="26"/>
      <c r="EV50" s="26"/>
      <c r="EW50" s="29"/>
      <c r="EX50" s="30"/>
      <c r="EY50" s="30"/>
      <c r="EZ50" s="30"/>
      <c r="FA50" s="31"/>
      <c r="FB50" s="31"/>
      <c r="FC50" s="31"/>
      <c r="FD50" s="32"/>
      <c r="FE50" s="32"/>
      <c r="FF50" s="32"/>
      <c r="FG50" s="32"/>
      <c r="FH50" s="30"/>
      <c r="FI50" s="29"/>
      <c r="FJ50" s="30"/>
      <c r="FK50" s="33"/>
      <c r="FL50" s="34"/>
      <c r="FM50" s="36"/>
      <c r="FN50" s="26"/>
      <c r="FQ50" s="26"/>
      <c r="FR50" s="29"/>
      <c r="FS50" s="30"/>
      <c r="FT50" s="30"/>
      <c r="FU50" s="30"/>
      <c r="FV50" s="31"/>
      <c r="FW50" s="31"/>
      <c r="FX50" s="31"/>
      <c r="FY50" s="32"/>
      <c r="FZ50" s="32"/>
      <c r="GA50" s="32"/>
      <c r="GB50" s="32"/>
      <c r="GC50" s="30"/>
      <c r="GD50" s="29"/>
      <c r="GE50" s="30"/>
      <c r="GF50" s="33"/>
      <c r="GG50" s="34"/>
      <c r="GH50" s="36"/>
      <c r="GI50" s="26"/>
      <c r="GL50" s="26"/>
      <c r="GM50" s="29"/>
      <c r="GN50" s="30"/>
      <c r="GO50" s="30"/>
      <c r="GP50" s="30"/>
      <c r="GQ50" s="31"/>
      <c r="GR50" s="31"/>
      <c r="GS50" s="31"/>
      <c r="GT50" s="32"/>
      <c r="GU50" s="32"/>
      <c r="GV50" s="32"/>
      <c r="GW50" s="32"/>
      <c r="GX50" s="30"/>
      <c r="GY50" s="29"/>
      <c r="GZ50" s="30"/>
      <c r="HA50" s="33"/>
      <c r="HB50" s="34"/>
      <c r="HC50" s="36"/>
      <c r="HD50" s="26"/>
      <c r="HG50" s="26"/>
      <c r="HH50" s="29"/>
      <c r="HI50" s="30"/>
      <c r="HJ50" s="30"/>
      <c r="HK50" s="30"/>
      <c r="HL50" s="31"/>
      <c r="HM50" s="31"/>
      <c r="HN50" s="31"/>
      <c r="HO50" s="32"/>
      <c r="HP50" s="32"/>
      <c r="HQ50" s="32"/>
      <c r="HR50" s="32"/>
      <c r="HS50" s="30"/>
      <c r="HT50" s="29"/>
      <c r="HU50" s="30"/>
      <c r="HV50" s="33"/>
      <c r="HW50" s="34"/>
      <c r="HX50" s="36"/>
      <c r="HY50" s="26"/>
      <c r="IB50" s="26"/>
      <c r="IC50" s="29"/>
      <c r="ID50" s="30"/>
      <c r="IE50" s="30"/>
      <c r="IF50" s="30"/>
      <c r="IG50" s="31"/>
      <c r="IH50" s="31"/>
      <c r="II50" s="31"/>
      <c r="IJ50" s="32"/>
      <c r="IK50" s="32"/>
      <c r="IL50" s="32"/>
      <c r="IM50" s="32"/>
      <c r="IN50" s="30"/>
      <c r="IO50" s="29"/>
      <c r="IP50" s="30"/>
      <c r="IQ50" s="33"/>
      <c r="IR50" s="34"/>
      <c r="IS50" s="36"/>
      <c r="IT50" s="26"/>
    </row>
    <row r="51" spans="1:22" ht="15" customHeight="1">
      <c r="A51" s="44" t="s">
        <v>221</v>
      </c>
      <c r="B51" s="45" t="s">
        <v>223</v>
      </c>
      <c r="C51" s="28" t="s">
        <v>7</v>
      </c>
      <c r="D51" s="28" t="s">
        <v>8</v>
      </c>
      <c r="E51" s="26" t="s">
        <v>16</v>
      </c>
      <c r="F51" s="29">
        <v>0.41</v>
      </c>
      <c r="G51" s="30">
        <f t="shared" si="0"/>
        <v>0.903886</v>
      </c>
      <c r="H51" s="30">
        <f t="shared" si="1"/>
        <v>14.462176</v>
      </c>
      <c r="I51" s="30">
        <f t="shared" si="2"/>
        <v>7.394815999999992</v>
      </c>
      <c r="J51" s="31">
        <f t="shared" si="3"/>
        <v>0</v>
      </c>
      <c r="K51" s="31">
        <f t="shared" si="4"/>
        <v>14</v>
      </c>
      <c r="L51" s="31">
        <f t="shared" si="5"/>
        <v>7</v>
      </c>
      <c r="M51" s="32">
        <f t="shared" si="6"/>
        <v>0</v>
      </c>
      <c r="N51" s="32">
        <f t="shared" si="7"/>
        <v>14</v>
      </c>
      <c r="O51" s="32">
        <f t="shared" si="8"/>
        <v>14</v>
      </c>
      <c r="P51" s="32">
        <f t="shared" si="9"/>
        <v>7</v>
      </c>
      <c r="Q51" s="30">
        <v>0.68</v>
      </c>
      <c r="R51" s="29">
        <f t="shared" si="10"/>
        <v>60.29411764705882</v>
      </c>
      <c r="S51" s="30">
        <v>0.51</v>
      </c>
      <c r="T51" s="33" t="str">
        <f>IF(F51&gt;=S51,"Q","-")</f>
        <v>-</v>
      </c>
      <c r="U51" s="48" t="s">
        <v>214</v>
      </c>
      <c r="V51" s="30">
        <f>SUM(F51)/0.624*100</f>
        <v>65.7051282051282</v>
      </c>
    </row>
    <row r="52" spans="1:25" s="40" customFormat="1" ht="15" customHeight="1">
      <c r="A52" s="27"/>
      <c r="B52" s="26"/>
      <c r="C52" s="28" t="s">
        <v>13</v>
      </c>
      <c r="D52" s="28" t="s">
        <v>8</v>
      </c>
      <c r="E52" s="26" t="s">
        <v>16</v>
      </c>
      <c r="F52" s="29"/>
      <c r="G52" s="30">
        <f t="shared" si="0"/>
        <v>0</v>
      </c>
      <c r="H52" s="30">
        <f t="shared" si="1"/>
        <v>0</v>
      </c>
      <c r="I52" s="30">
        <f t="shared" si="2"/>
        <v>0</v>
      </c>
      <c r="J52" s="31">
        <f t="shared" si="3"/>
        <v>0</v>
      </c>
      <c r="K52" s="31">
        <f t="shared" si="4"/>
        <v>0</v>
      </c>
      <c r="L52" s="31">
        <f t="shared" si="5"/>
        <v>0</v>
      </c>
      <c r="M52" s="32">
        <f t="shared" si="6"/>
        <v>0</v>
      </c>
      <c r="N52" s="32">
        <f t="shared" si="7"/>
        <v>0</v>
      </c>
      <c r="O52" s="32">
        <f t="shared" si="8"/>
        <v>0</v>
      </c>
      <c r="P52" s="32">
        <f t="shared" si="9"/>
        <v>0</v>
      </c>
      <c r="Q52" s="30">
        <v>0.68</v>
      </c>
      <c r="R52" s="29">
        <f t="shared" si="10"/>
        <v>0</v>
      </c>
      <c r="S52" s="30">
        <v>0.34</v>
      </c>
      <c r="T52" s="33" t="str">
        <f>IF(F52&gt;=S52,"Q","-")</f>
        <v>-</v>
      </c>
      <c r="U52" s="34"/>
      <c r="V52" s="30">
        <f>SUM(F52)/0.624*100</f>
        <v>0</v>
      </c>
      <c r="X52" s="52"/>
      <c r="Y52" s="41"/>
    </row>
    <row r="53" spans="1:22" ht="15" customHeight="1">
      <c r="A53" s="44"/>
      <c r="B53" s="45"/>
      <c r="C53" s="28" t="s">
        <v>10</v>
      </c>
      <c r="D53" s="28" t="s">
        <v>8</v>
      </c>
      <c r="E53" s="26" t="s">
        <v>16</v>
      </c>
      <c r="G53" s="30">
        <f t="shared" si="0"/>
        <v>0</v>
      </c>
      <c r="H53" s="30">
        <f t="shared" si="1"/>
        <v>0</v>
      </c>
      <c r="I53" s="30">
        <f t="shared" si="2"/>
        <v>0</v>
      </c>
      <c r="J53" s="31">
        <f t="shared" si="3"/>
        <v>0</v>
      </c>
      <c r="K53" s="31">
        <f t="shared" si="4"/>
        <v>0</v>
      </c>
      <c r="L53" s="31">
        <f t="shared" si="5"/>
        <v>0</v>
      </c>
      <c r="M53" s="32">
        <f t="shared" si="6"/>
        <v>0</v>
      </c>
      <c r="N53" s="32">
        <f t="shared" si="7"/>
        <v>0</v>
      </c>
      <c r="O53" s="32">
        <f t="shared" si="8"/>
        <v>0</v>
      </c>
      <c r="P53" s="32">
        <f t="shared" si="9"/>
        <v>0</v>
      </c>
      <c r="Q53" s="30">
        <v>0.68</v>
      </c>
      <c r="R53" s="29">
        <f t="shared" si="10"/>
        <v>0</v>
      </c>
      <c r="S53" s="30">
        <v>0.34</v>
      </c>
      <c r="T53" s="33" t="str">
        <f>IF(F53&gt;=S53,"Q","-")</f>
        <v>-</v>
      </c>
      <c r="V53" s="30">
        <f>SUM(F53)/0.624*100</f>
        <v>0</v>
      </c>
    </row>
    <row r="54" spans="1:22" ht="15" customHeight="1">
      <c r="A54" s="44"/>
      <c r="B54" s="45"/>
      <c r="C54" s="28" t="s">
        <v>11</v>
      </c>
      <c r="D54" s="28" t="s">
        <v>8</v>
      </c>
      <c r="E54" s="26" t="s">
        <v>16</v>
      </c>
      <c r="G54" s="30">
        <f t="shared" si="0"/>
        <v>0</v>
      </c>
      <c r="H54" s="30">
        <f t="shared" si="1"/>
        <v>0</v>
      </c>
      <c r="I54" s="30">
        <f t="shared" si="2"/>
        <v>0</v>
      </c>
      <c r="J54" s="31">
        <f t="shared" si="3"/>
        <v>0</v>
      </c>
      <c r="K54" s="31">
        <f t="shared" si="4"/>
        <v>0</v>
      </c>
      <c r="L54" s="31">
        <f t="shared" si="5"/>
        <v>0</v>
      </c>
      <c r="M54" s="32">
        <f t="shared" si="6"/>
        <v>0</v>
      </c>
      <c r="N54" s="32">
        <f t="shared" si="7"/>
        <v>0</v>
      </c>
      <c r="O54" s="32">
        <f t="shared" si="8"/>
        <v>0</v>
      </c>
      <c r="P54" s="32">
        <f t="shared" si="9"/>
        <v>0</v>
      </c>
      <c r="Q54" s="30">
        <v>0.68</v>
      </c>
      <c r="R54" s="29">
        <f t="shared" si="10"/>
        <v>0</v>
      </c>
      <c r="S54" s="30">
        <v>0.34</v>
      </c>
      <c r="T54" s="39" t="s">
        <v>9</v>
      </c>
      <c r="U54" s="48" t="s">
        <v>214</v>
      </c>
      <c r="V54" s="30">
        <f>SUM(F54)/0.624*100</f>
        <v>0</v>
      </c>
    </row>
    <row r="55" spans="1:254" s="28" customFormat="1" ht="15" customHeight="1">
      <c r="A55" s="44"/>
      <c r="B55" s="45"/>
      <c r="C55" s="28" t="s">
        <v>7</v>
      </c>
      <c r="D55" s="28" t="s">
        <v>8</v>
      </c>
      <c r="E55" s="26" t="s">
        <v>17</v>
      </c>
      <c r="F55" s="29"/>
      <c r="G55" s="30">
        <f t="shared" si="0"/>
        <v>0</v>
      </c>
      <c r="H55" s="30">
        <f t="shared" si="1"/>
        <v>0</v>
      </c>
      <c r="I55" s="30">
        <f t="shared" si="2"/>
        <v>0</v>
      </c>
      <c r="J55" s="31">
        <f t="shared" si="3"/>
        <v>0</v>
      </c>
      <c r="K55" s="31">
        <f t="shared" si="4"/>
        <v>0</v>
      </c>
      <c r="L55" s="31">
        <f t="shared" si="5"/>
        <v>0</v>
      </c>
      <c r="M55" s="32">
        <f t="shared" si="6"/>
        <v>0</v>
      </c>
      <c r="N55" s="32">
        <f t="shared" si="7"/>
        <v>0</v>
      </c>
      <c r="O55" s="32">
        <f t="shared" si="8"/>
        <v>0</v>
      </c>
      <c r="P55" s="32">
        <f t="shared" si="9"/>
        <v>0</v>
      </c>
      <c r="Q55" s="30">
        <v>2.268</v>
      </c>
      <c r="R55" s="29">
        <f t="shared" si="10"/>
        <v>0</v>
      </c>
      <c r="S55" s="30">
        <v>2.0415</v>
      </c>
      <c r="T55" s="33" t="str">
        <f>IF(F55&gt;=S55,"Q","-")</f>
        <v>-</v>
      </c>
      <c r="U55" s="48" t="s">
        <v>215</v>
      </c>
      <c r="V55" s="29">
        <f>SUM(F55)/1.814*100</f>
        <v>0</v>
      </c>
      <c r="W55" s="26"/>
      <c r="X55" s="51"/>
      <c r="Y55" s="55"/>
      <c r="Z55" s="26"/>
      <c r="AA55" s="29"/>
      <c r="AB55" s="30"/>
      <c r="AC55" s="30"/>
      <c r="AD55" s="30"/>
      <c r="AE55" s="31"/>
      <c r="AF55" s="31"/>
      <c r="AG55" s="31"/>
      <c r="AH55" s="32"/>
      <c r="AI55" s="32"/>
      <c r="AJ55" s="32"/>
      <c r="AK55" s="32"/>
      <c r="AL55" s="30"/>
      <c r="AM55" s="29"/>
      <c r="AN55" s="30"/>
      <c r="AO55" s="33"/>
      <c r="AP55" s="34"/>
      <c r="AQ55" s="36"/>
      <c r="AR55" s="26"/>
      <c r="AU55" s="26"/>
      <c r="AV55" s="29"/>
      <c r="AW55" s="30"/>
      <c r="AX55" s="30"/>
      <c r="AY55" s="30"/>
      <c r="AZ55" s="31"/>
      <c r="BA55" s="31"/>
      <c r="BB55" s="31"/>
      <c r="BC55" s="32"/>
      <c r="BD55" s="32"/>
      <c r="BE55" s="32"/>
      <c r="BF55" s="32"/>
      <c r="BG55" s="30"/>
      <c r="BH55" s="29"/>
      <c r="BI55" s="30"/>
      <c r="BJ55" s="33"/>
      <c r="BK55" s="34"/>
      <c r="BL55" s="36"/>
      <c r="BM55" s="26"/>
      <c r="BP55" s="26"/>
      <c r="BQ55" s="29"/>
      <c r="BR55" s="30"/>
      <c r="BS55" s="30"/>
      <c r="BT55" s="30"/>
      <c r="BU55" s="31"/>
      <c r="BV55" s="31"/>
      <c r="BW55" s="31"/>
      <c r="BX55" s="32"/>
      <c r="BY55" s="32"/>
      <c r="BZ55" s="32"/>
      <c r="CA55" s="32"/>
      <c r="CB55" s="30"/>
      <c r="CC55" s="29"/>
      <c r="CD55" s="30"/>
      <c r="CE55" s="33"/>
      <c r="CF55" s="34"/>
      <c r="CG55" s="36"/>
      <c r="CH55" s="26"/>
      <c r="CK55" s="26"/>
      <c r="CL55" s="29"/>
      <c r="CM55" s="30"/>
      <c r="CN55" s="30"/>
      <c r="CO55" s="30"/>
      <c r="CP55" s="31"/>
      <c r="CQ55" s="31"/>
      <c r="CR55" s="31"/>
      <c r="CS55" s="32"/>
      <c r="CT55" s="32"/>
      <c r="CU55" s="32"/>
      <c r="CV55" s="32"/>
      <c r="CW55" s="30"/>
      <c r="CX55" s="29"/>
      <c r="CY55" s="30"/>
      <c r="CZ55" s="33"/>
      <c r="DA55" s="34"/>
      <c r="DB55" s="36"/>
      <c r="DC55" s="26"/>
      <c r="DF55" s="26"/>
      <c r="DG55" s="29"/>
      <c r="DH55" s="30"/>
      <c r="DI55" s="30"/>
      <c r="DJ55" s="30"/>
      <c r="DK55" s="31"/>
      <c r="DL55" s="31"/>
      <c r="DM55" s="31"/>
      <c r="DN55" s="32"/>
      <c r="DO55" s="32"/>
      <c r="DP55" s="32"/>
      <c r="DQ55" s="32"/>
      <c r="DR55" s="30"/>
      <c r="DS55" s="29"/>
      <c r="DT55" s="30"/>
      <c r="DU55" s="33"/>
      <c r="DV55" s="34"/>
      <c r="DW55" s="36"/>
      <c r="DX55" s="26"/>
      <c r="EA55" s="26"/>
      <c r="EB55" s="29"/>
      <c r="EC55" s="30"/>
      <c r="ED55" s="30"/>
      <c r="EE55" s="30"/>
      <c r="EF55" s="31"/>
      <c r="EG55" s="31"/>
      <c r="EH55" s="31"/>
      <c r="EI55" s="32"/>
      <c r="EJ55" s="32"/>
      <c r="EK55" s="32"/>
      <c r="EL55" s="32"/>
      <c r="EM55" s="30"/>
      <c r="EN55" s="29"/>
      <c r="EO55" s="30"/>
      <c r="EP55" s="33"/>
      <c r="EQ55" s="34"/>
      <c r="ER55" s="36"/>
      <c r="ES55" s="26"/>
      <c r="EV55" s="26"/>
      <c r="EW55" s="29"/>
      <c r="EX55" s="30"/>
      <c r="EY55" s="30"/>
      <c r="EZ55" s="30"/>
      <c r="FA55" s="31"/>
      <c r="FB55" s="31"/>
      <c r="FC55" s="31"/>
      <c r="FD55" s="32"/>
      <c r="FE55" s="32"/>
      <c r="FF55" s="32"/>
      <c r="FG55" s="32"/>
      <c r="FH55" s="30"/>
      <c r="FI55" s="29"/>
      <c r="FJ55" s="30"/>
      <c r="FK55" s="33"/>
      <c r="FL55" s="34"/>
      <c r="FM55" s="36"/>
      <c r="FN55" s="26"/>
      <c r="FQ55" s="26"/>
      <c r="FR55" s="29"/>
      <c r="FS55" s="30"/>
      <c r="FT55" s="30"/>
      <c r="FU55" s="30"/>
      <c r="FV55" s="31"/>
      <c r="FW55" s="31"/>
      <c r="FX55" s="31"/>
      <c r="FY55" s="32"/>
      <c r="FZ55" s="32"/>
      <c r="GA55" s="32"/>
      <c r="GB55" s="32"/>
      <c r="GC55" s="30"/>
      <c r="GD55" s="29"/>
      <c r="GE55" s="30"/>
      <c r="GF55" s="33"/>
      <c r="GG55" s="34"/>
      <c r="GH55" s="36"/>
      <c r="GI55" s="26"/>
      <c r="GL55" s="26"/>
      <c r="GM55" s="29"/>
      <c r="GN55" s="30"/>
      <c r="GO55" s="30"/>
      <c r="GP55" s="30"/>
      <c r="GQ55" s="31"/>
      <c r="GR55" s="31"/>
      <c r="GS55" s="31"/>
      <c r="GT55" s="32"/>
      <c r="GU55" s="32"/>
      <c r="GV55" s="32"/>
      <c r="GW55" s="32"/>
      <c r="GX55" s="30"/>
      <c r="GY55" s="29"/>
      <c r="GZ55" s="30"/>
      <c r="HA55" s="33"/>
      <c r="HB55" s="34"/>
      <c r="HC55" s="36"/>
      <c r="HD55" s="26"/>
      <c r="HG55" s="26"/>
      <c r="HH55" s="29"/>
      <c r="HI55" s="30"/>
      <c r="HJ55" s="30"/>
      <c r="HK55" s="30"/>
      <c r="HL55" s="31"/>
      <c r="HM55" s="31"/>
      <c r="HN55" s="31"/>
      <c r="HO55" s="32"/>
      <c r="HP55" s="32"/>
      <c r="HQ55" s="32"/>
      <c r="HR55" s="32"/>
      <c r="HS55" s="30"/>
      <c r="HT55" s="29"/>
      <c r="HU55" s="30"/>
      <c r="HV55" s="33"/>
      <c r="HW55" s="34"/>
      <c r="HX55" s="36"/>
      <c r="HY55" s="26"/>
      <c r="IB55" s="26"/>
      <c r="IC55" s="29"/>
      <c r="ID55" s="30"/>
      <c r="IE55" s="30"/>
      <c r="IF55" s="30"/>
      <c r="IG55" s="31"/>
      <c r="IH55" s="31"/>
      <c r="II55" s="31"/>
      <c r="IJ55" s="32"/>
      <c r="IK55" s="32"/>
      <c r="IL55" s="32"/>
      <c r="IM55" s="32"/>
      <c r="IN55" s="30"/>
      <c r="IO55" s="29"/>
      <c r="IP55" s="30"/>
      <c r="IQ55" s="33"/>
      <c r="IR55" s="34"/>
      <c r="IS55" s="36"/>
      <c r="IT55" s="26"/>
    </row>
    <row r="56" spans="1:254" s="28" customFormat="1" ht="15" customHeight="1">
      <c r="A56" s="44"/>
      <c r="B56" s="45"/>
      <c r="C56" s="28" t="s">
        <v>13</v>
      </c>
      <c r="D56" s="28" t="s">
        <v>8</v>
      </c>
      <c r="E56" s="26" t="s">
        <v>17</v>
      </c>
      <c r="F56" s="29"/>
      <c r="G56" s="30">
        <f t="shared" si="0"/>
        <v>0</v>
      </c>
      <c r="H56" s="30">
        <f t="shared" si="1"/>
        <v>0</v>
      </c>
      <c r="I56" s="30">
        <f t="shared" si="2"/>
        <v>0</v>
      </c>
      <c r="J56" s="31">
        <f t="shared" si="3"/>
        <v>0</v>
      </c>
      <c r="K56" s="31">
        <f t="shared" si="4"/>
        <v>0</v>
      </c>
      <c r="L56" s="31">
        <f t="shared" si="5"/>
        <v>0</v>
      </c>
      <c r="M56" s="32">
        <f t="shared" si="6"/>
        <v>0</v>
      </c>
      <c r="N56" s="32">
        <f t="shared" si="7"/>
        <v>0</v>
      </c>
      <c r="O56" s="32">
        <f t="shared" si="8"/>
        <v>0</v>
      </c>
      <c r="P56" s="32">
        <f t="shared" si="9"/>
        <v>0</v>
      </c>
      <c r="Q56" s="30">
        <v>2.268</v>
      </c>
      <c r="R56" s="29">
        <f t="shared" si="10"/>
        <v>0</v>
      </c>
      <c r="S56" s="30">
        <v>0.907</v>
      </c>
      <c r="T56" s="33" t="str">
        <f>IF(F56&gt;=S56,"Q","-")</f>
        <v>-</v>
      </c>
      <c r="U56" s="34"/>
      <c r="V56" s="29">
        <f>SUM(F56)/1.814*100</f>
        <v>0</v>
      </c>
      <c r="W56" s="26"/>
      <c r="X56" s="51"/>
      <c r="Y56" s="55"/>
      <c r="Z56" s="26"/>
      <c r="AA56" s="29"/>
      <c r="AB56" s="30"/>
      <c r="AC56" s="30"/>
      <c r="AD56" s="30"/>
      <c r="AE56" s="31"/>
      <c r="AF56" s="31"/>
      <c r="AG56" s="31"/>
      <c r="AH56" s="32"/>
      <c r="AI56" s="32"/>
      <c r="AJ56" s="32"/>
      <c r="AK56" s="32"/>
      <c r="AL56" s="30"/>
      <c r="AM56" s="29"/>
      <c r="AN56" s="30"/>
      <c r="AO56" s="33"/>
      <c r="AP56" s="34"/>
      <c r="AQ56" s="36"/>
      <c r="AR56" s="26"/>
      <c r="AU56" s="26"/>
      <c r="AV56" s="29"/>
      <c r="AW56" s="30"/>
      <c r="AX56" s="30"/>
      <c r="AY56" s="30"/>
      <c r="AZ56" s="31"/>
      <c r="BA56" s="31"/>
      <c r="BB56" s="31"/>
      <c r="BC56" s="32"/>
      <c r="BD56" s="32"/>
      <c r="BE56" s="32"/>
      <c r="BF56" s="32"/>
      <c r="BG56" s="30"/>
      <c r="BH56" s="29"/>
      <c r="BI56" s="30"/>
      <c r="BJ56" s="33"/>
      <c r="BK56" s="34"/>
      <c r="BL56" s="36"/>
      <c r="BM56" s="26"/>
      <c r="BP56" s="26"/>
      <c r="BQ56" s="29"/>
      <c r="BR56" s="30"/>
      <c r="BS56" s="30"/>
      <c r="BT56" s="30"/>
      <c r="BU56" s="31"/>
      <c r="BV56" s="31"/>
      <c r="BW56" s="31"/>
      <c r="BX56" s="32"/>
      <c r="BY56" s="32"/>
      <c r="BZ56" s="32"/>
      <c r="CA56" s="32"/>
      <c r="CB56" s="30"/>
      <c r="CC56" s="29"/>
      <c r="CD56" s="30"/>
      <c r="CE56" s="33"/>
      <c r="CF56" s="34"/>
      <c r="CG56" s="36"/>
      <c r="CH56" s="26"/>
      <c r="CK56" s="26"/>
      <c r="CL56" s="29"/>
      <c r="CM56" s="30"/>
      <c r="CN56" s="30"/>
      <c r="CO56" s="30"/>
      <c r="CP56" s="31"/>
      <c r="CQ56" s="31"/>
      <c r="CR56" s="31"/>
      <c r="CS56" s="32"/>
      <c r="CT56" s="32"/>
      <c r="CU56" s="32"/>
      <c r="CV56" s="32"/>
      <c r="CW56" s="30"/>
      <c r="CX56" s="29"/>
      <c r="CY56" s="30"/>
      <c r="CZ56" s="33"/>
      <c r="DA56" s="34"/>
      <c r="DB56" s="36"/>
      <c r="DC56" s="26"/>
      <c r="DF56" s="26"/>
      <c r="DG56" s="29"/>
      <c r="DH56" s="30"/>
      <c r="DI56" s="30"/>
      <c r="DJ56" s="30"/>
      <c r="DK56" s="31"/>
      <c r="DL56" s="31"/>
      <c r="DM56" s="31"/>
      <c r="DN56" s="32"/>
      <c r="DO56" s="32"/>
      <c r="DP56" s="32"/>
      <c r="DQ56" s="32"/>
      <c r="DR56" s="30"/>
      <c r="DS56" s="29"/>
      <c r="DT56" s="30"/>
      <c r="DU56" s="33"/>
      <c r="DV56" s="34"/>
      <c r="DW56" s="36"/>
      <c r="DX56" s="26"/>
      <c r="EA56" s="26"/>
      <c r="EB56" s="29"/>
      <c r="EC56" s="30"/>
      <c r="ED56" s="30"/>
      <c r="EE56" s="30"/>
      <c r="EF56" s="31"/>
      <c r="EG56" s="31"/>
      <c r="EH56" s="31"/>
      <c r="EI56" s="32"/>
      <c r="EJ56" s="32"/>
      <c r="EK56" s="32"/>
      <c r="EL56" s="32"/>
      <c r="EM56" s="30"/>
      <c r="EN56" s="29"/>
      <c r="EO56" s="30"/>
      <c r="EP56" s="33"/>
      <c r="EQ56" s="34"/>
      <c r="ER56" s="36"/>
      <c r="ES56" s="26"/>
      <c r="EV56" s="26"/>
      <c r="EW56" s="29"/>
      <c r="EX56" s="30"/>
      <c r="EY56" s="30"/>
      <c r="EZ56" s="30"/>
      <c r="FA56" s="31"/>
      <c r="FB56" s="31"/>
      <c r="FC56" s="31"/>
      <c r="FD56" s="32"/>
      <c r="FE56" s="32"/>
      <c r="FF56" s="32"/>
      <c r="FG56" s="32"/>
      <c r="FH56" s="30"/>
      <c r="FI56" s="29"/>
      <c r="FJ56" s="30"/>
      <c r="FK56" s="33"/>
      <c r="FL56" s="34"/>
      <c r="FM56" s="36"/>
      <c r="FN56" s="26"/>
      <c r="FQ56" s="26"/>
      <c r="FR56" s="29"/>
      <c r="FS56" s="30"/>
      <c r="FT56" s="30"/>
      <c r="FU56" s="30"/>
      <c r="FV56" s="31"/>
      <c r="FW56" s="31"/>
      <c r="FX56" s="31"/>
      <c r="FY56" s="32"/>
      <c r="FZ56" s="32"/>
      <c r="GA56" s="32"/>
      <c r="GB56" s="32"/>
      <c r="GC56" s="30"/>
      <c r="GD56" s="29"/>
      <c r="GE56" s="30"/>
      <c r="GF56" s="33"/>
      <c r="GG56" s="34"/>
      <c r="GH56" s="36"/>
      <c r="GI56" s="26"/>
      <c r="GL56" s="26"/>
      <c r="GM56" s="29"/>
      <c r="GN56" s="30"/>
      <c r="GO56" s="30"/>
      <c r="GP56" s="30"/>
      <c r="GQ56" s="31"/>
      <c r="GR56" s="31"/>
      <c r="GS56" s="31"/>
      <c r="GT56" s="32"/>
      <c r="GU56" s="32"/>
      <c r="GV56" s="32"/>
      <c r="GW56" s="32"/>
      <c r="GX56" s="30"/>
      <c r="GY56" s="29"/>
      <c r="GZ56" s="30"/>
      <c r="HA56" s="33"/>
      <c r="HB56" s="34"/>
      <c r="HC56" s="36"/>
      <c r="HD56" s="26"/>
      <c r="HG56" s="26"/>
      <c r="HH56" s="29"/>
      <c r="HI56" s="30"/>
      <c r="HJ56" s="30"/>
      <c r="HK56" s="30"/>
      <c r="HL56" s="31"/>
      <c r="HM56" s="31"/>
      <c r="HN56" s="31"/>
      <c r="HO56" s="32"/>
      <c r="HP56" s="32"/>
      <c r="HQ56" s="32"/>
      <c r="HR56" s="32"/>
      <c r="HS56" s="30"/>
      <c r="HT56" s="29"/>
      <c r="HU56" s="30"/>
      <c r="HV56" s="33"/>
      <c r="HW56" s="34"/>
      <c r="HX56" s="36"/>
      <c r="HY56" s="26"/>
      <c r="IB56" s="26"/>
      <c r="IC56" s="29"/>
      <c r="ID56" s="30"/>
      <c r="IE56" s="30"/>
      <c r="IF56" s="30"/>
      <c r="IG56" s="31"/>
      <c r="IH56" s="31"/>
      <c r="II56" s="31"/>
      <c r="IJ56" s="32"/>
      <c r="IK56" s="32"/>
      <c r="IL56" s="32"/>
      <c r="IM56" s="32"/>
      <c r="IN56" s="30"/>
      <c r="IO56" s="29"/>
      <c r="IP56" s="30"/>
      <c r="IQ56" s="33"/>
      <c r="IR56" s="34"/>
      <c r="IS56" s="36"/>
      <c r="IT56" s="26"/>
    </row>
    <row r="57" spans="1:254" s="28" customFormat="1" ht="15" customHeight="1">
      <c r="A57" s="27"/>
      <c r="B57" s="26"/>
      <c r="C57" s="28" t="s">
        <v>10</v>
      </c>
      <c r="D57" s="28" t="s">
        <v>8</v>
      </c>
      <c r="E57" s="26" t="s">
        <v>17</v>
      </c>
      <c r="F57" s="29"/>
      <c r="G57" s="30">
        <f t="shared" si="0"/>
        <v>0</v>
      </c>
      <c r="H57" s="30">
        <f t="shared" si="1"/>
        <v>0</v>
      </c>
      <c r="I57" s="30">
        <f t="shared" si="2"/>
        <v>0</v>
      </c>
      <c r="J57" s="31">
        <f t="shared" si="3"/>
        <v>0</v>
      </c>
      <c r="K57" s="31">
        <f t="shared" si="4"/>
        <v>0</v>
      </c>
      <c r="L57" s="31">
        <f t="shared" si="5"/>
        <v>0</v>
      </c>
      <c r="M57" s="32">
        <f t="shared" si="6"/>
        <v>0</v>
      </c>
      <c r="N57" s="32">
        <f t="shared" si="7"/>
        <v>0</v>
      </c>
      <c r="O57" s="32">
        <f t="shared" si="8"/>
        <v>0</v>
      </c>
      <c r="P57" s="32">
        <f t="shared" si="9"/>
        <v>0</v>
      </c>
      <c r="Q57" s="30">
        <v>2.268</v>
      </c>
      <c r="R57" s="29">
        <f t="shared" si="10"/>
        <v>0</v>
      </c>
      <c r="S57" s="30">
        <v>0.907</v>
      </c>
      <c r="T57" s="33" t="str">
        <f>IF(F57&gt;=S57,"Q","-")</f>
        <v>-</v>
      </c>
      <c r="U57" s="34"/>
      <c r="V57" s="29">
        <f>SUM(F57)/1.814*100</f>
        <v>0</v>
      </c>
      <c r="W57" s="26"/>
      <c r="X57" s="51"/>
      <c r="Y57" s="55"/>
      <c r="Z57" s="26"/>
      <c r="AA57" s="29"/>
      <c r="AB57" s="30"/>
      <c r="AC57" s="30"/>
      <c r="AD57" s="30"/>
      <c r="AE57" s="31"/>
      <c r="AF57" s="31"/>
      <c r="AG57" s="31"/>
      <c r="AH57" s="32"/>
      <c r="AI57" s="32"/>
      <c r="AJ57" s="32"/>
      <c r="AK57" s="32"/>
      <c r="AL57" s="30"/>
      <c r="AM57" s="29"/>
      <c r="AN57" s="30"/>
      <c r="AO57" s="33"/>
      <c r="AP57" s="34"/>
      <c r="AQ57" s="36"/>
      <c r="AR57" s="26"/>
      <c r="AU57" s="26"/>
      <c r="AV57" s="29"/>
      <c r="AW57" s="30"/>
      <c r="AX57" s="30"/>
      <c r="AY57" s="30"/>
      <c r="AZ57" s="31"/>
      <c r="BA57" s="31"/>
      <c r="BB57" s="31"/>
      <c r="BC57" s="32"/>
      <c r="BD57" s="32"/>
      <c r="BE57" s="32"/>
      <c r="BF57" s="32"/>
      <c r="BG57" s="30"/>
      <c r="BH57" s="29"/>
      <c r="BI57" s="30"/>
      <c r="BJ57" s="33"/>
      <c r="BK57" s="34"/>
      <c r="BL57" s="36"/>
      <c r="BM57" s="26"/>
      <c r="BP57" s="26"/>
      <c r="BQ57" s="29"/>
      <c r="BR57" s="30"/>
      <c r="BS57" s="30"/>
      <c r="BT57" s="30"/>
      <c r="BU57" s="31"/>
      <c r="BV57" s="31"/>
      <c r="BW57" s="31"/>
      <c r="BX57" s="32"/>
      <c r="BY57" s="32"/>
      <c r="BZ57" s="32"/>
      <c r="CA57" s="32"/>
      <c r="CB57" s="30"/>
      <c r="CC57" s="29"/>
      <c r="CD57" s="30"/>
      <c r="CE57" s="33"/>
      <c r="CF57" s="34"/>
      <c r="CG57" s="36"/>
      <c r="CH57" s="26"/>
      <c r="CK57" s="26"/>
      <c r="CL57" s="29"/>
      <c r="CM57" s="30"/>
      <c r="CN57" s="30"/>
      <c r="CO57" s="30"/>
      <c r="CP57" s="31"/>
      <c r="CQ57" s="31"/>
      <c r="CR57" s="31"/>
      <c r="CS57" s="32"/>
      <c r="CT57" s="32"/>
      <c r="CU57" s="32"/>
      <c r="CV57" s="32"/>
      <c r="CW57" s="30"/>
      <c r="CX57" s="29"/>
      <c r="CY57" s="30"/>
      <c r="CZ57" s="33"/>
      <c r="DA57" s="34"/>
      <c r="DB57" s="36"/>
      <c r="DC57" s="26"/>
      <c r="DF57" s="26"/>
      <c r="DG57" s="29"/>
      <c r="DH57" s="30"/>
      <c r="DI57" s="30"/>
      <c r="DJ57" s="30"/>
      <c r="DK57" s="31"/>
      <c r="DL57" s="31"/>
      <c r="DM57" s="31"/>
      <c r="DN57" s="32"/>
      <c r="DO57" s="32"/>
      <c r="DP57" s="32"/>
      <c r="DQ57" s="32"/>
      <c r="DR57" s="30"/>
      <c r="DS57" s="29"/>
      <c r="DT57" s="30"/>
      <c r="DU57" s="33"/>
      <c r="DV57" s="34"/>
      <c r="DW57" s="36"/>
      <c r="DX57" s="26"/>
      <c r="EA57" s="26"/>
      <c r="EB57" s="29"/>
      <c r="EC57" s="30"/>
      <c r="ED57" s="30"/>
      <c r="EE57" s="30"/>
      <c r="EF57" s="31"/>
      <c r="EG57" s="31"/>
      <c r="EH57" s="31"/>
      <c r="EI57" s="32"/>
      <c r="EJ57" s="32"/>
      <c r="EK57" s="32"/>
      <c r="EL57" s="32"/>
      <c r="EM57" s="30"/>
      <c r="EN57" s="29"/>
      <c r="EO57" s="30"/>
      <c r="EP57" s="33"/>
      <c r="EQ57" s="34"/>
      <c r="ER57" s="36"/>
      <c r="ES57" s="26"/>
      <c r="EV57" s="26"/>
      <c r="EW57" s="29"/>
      <c r="EX57" s="30"/>
      <c r="EY57" s="30"/>
      <c r="EZ57" s="30"/>
      <c r="FA57" s="31"/>
      <c r="FB57" s="31"/>
      <c r="FC57" s="31"/>
      <c r="FD57" s="32"/>
      <c r="FE57" s="32"/>
      <c r="FF57" s="32"/>
      <c r="FG57" s="32"/>
      <c r="FH57" s="30"/>
      <c r="FI57" s="29"/>
      <c r="FJ57" s="30"/>
      <c r="FK57" s="33"/>
      <c r="FL57" s="34"/>
      <c r="FM57" s="36"/>
      <c r="FN57" s="26"/>
      <c r="FQ57" s="26"/>
      <c r="FR57" s="29"/>
      <c r="FS57" s="30"/>
      <c r="FT57" s="30"/>
      <c r="FU57" s="30"/>
      <c r="FV57" s="31"/>
      <c r="FW57" s="31"/>
      <c r="FX57" s="31"/>
      <c r="FY57" s="32"/>
      <c r="FZ57" s="32"/>
      <c r="GA57" s="32"/>
      <c r="GB57" s="32"/>
      <c r="GC57" s="30"/>
      <c r="GD57" s="29"/>
      <c r="GE57" s="30"/>
      <c r="GF57" s="33"/>
      <c r="GG57" s="34"/>
      <c r="GH57" s="36"/>
      <c r="GI57" s="26"/>
      <c r="GL57" s="26"/>
      <c r="GM57" s="29"/>
      <c r="GN57" s="30"/>
      <c r="GO57" s="30"/>
      <c r="GP57" s="30"/>
      <c r="GQ57" s="31"/>
      <c r="GR57" s="31"/>
      <c r="GS57" s="31"/>
      <c r="GT57" s="32"/>
      <c r="GU57" s="32"/>
      <c r="GV57" s="32"/>
      <c r="GW57" s="32"/>
      <c r="GX57" s="30"/>
      <c r="GY57" s="29"/>
      <c r="GZ57" s="30"/>
      <c r="HA57" s="33"/>
      <c r="HB57" s="34"/>
      <c r="HC57" s="36"/>
      <c r="HD57" s="26"/>
      <c r="HG57" s="26"/>
      <c r="HH57" s="29"/>
      <c r="HI57" s="30"/>
      <c r="HJ57" s="30"/>
      <c r="HK57" s="30"/>
      <c r="HL57" s="31"/>
      <c r="HM57" s="31"/>
      <c r="HN57" s="31"/>
      <c r="HO57" s="32"/>
      <c r="HP57" s="32"/>
      <c r="HQ57" s="32"/>
      <c r="HR57" s="32"/>
      <c r="HS57" s="30"/>
      <c r="HT57" s="29"/>
      <c r="HU57" s="30"/>
      <c r="HV57" s="33"/>
      <c r="HW57" s="34"/>
      <c r="HX57" s="36"/>
      <c r="HY57" s="26"/>
      <c r="IB57" s="26"/>
      <c r="IC57" s="29"/>
      <c r="ID57" s="30"/>
      <c r="IE57" s="30"/>
      <c r="IF57" s="30"/>
      <c r="IG57" s="31"/>
      <c r="IH57" s="31"/>
      <c r="II57" s="31"/>
      <c r="IJ57" s="32"/>
      <c r="IK57" s="32"/>
      <c r="IL57" s="32"/>
      <c r="IM57" s="32"/>
      <c r="IN57" s="30"/>
      <c r="IO57" s="29"/>
      <c r="IP57" s="30"/>
      <c r="IQ57" s="33"/>
      <c r="IR57" s="34"/>
      <c r="IS57" s="36"/>
      <c r="IT57" s="26"/>
    </row>
    <row r="58" spans="1:254" s="28" customFormat="1" ht="15" customHeight="1">
      <c r="A58" s="27"/>
      <c r="B58" s="26"/>
      <c r="C58" s="28" t="s">
        <v>11</v>
      </c>
      <c r="D58" s="28" t="s">
        <v>8</v>
      </c>
      <c r="E58" s="26" t="s">
        <v>17</v>
      </c>
      <c r="F58" s="29"/>
      <c r="G58" s="30">
        <f t="shared" si="0"/>
        <v>0</v>
      </c>
      <c r="H58" s="30">
        <f t="shared" si="1"/>
        <v>0</v>
      </c>
      <c r="I58" s="30">
        <f t="shared" si="2"/>
        <v>0</v>
      </c>
      <c r="J58" s="31">
        <f t="shared" si="3"/>
        <v>0</v>
      </c>
      <c r="K58" s="31">
        <f t="shared" si="4"/>
        <v>0</v>
      </c>
      <c r="L58" s="31">
        <f t="shared" si="5"/>
        <v>0</v>
      </c>
      <c r="M58" s="32">
        <f t="shared" si="6"/>
        <v>0</v>
      </c>
      <c r="N58" s="32">
        <f t="shared" si="7"/>
        <v>0</v>
      </c>
      <c r="O58" s="32">
        <f t="shared" si="8"/>
        <v>0</v>
      </c>
      <c r="P58" s="32">
        <f t="shared" si="9"/>
        <v>0</v>
      </c>
      <c r="Q58" s="30">
        <v>2.268</v>
      </c>
      <c r="R58" s="29">
        <f t="shared" si="10"/>
        <v>0</v>
      </c>
      <c r="S58" s="30">
        <v>0.907</v>
      </c>
      <c r="T58" s="39" t="s">
        <v>9</v>
      </c>
      <c r="U58" s="34"/>
      <c r="V58" s="29">
        <f>SUM(F58)/1.814*100</f>
        <v>0</v>
      </c>
      <c r="W58" s="26"/>
      <c r="X58" s="51"/>
      <c r="Y58" s="55"/>
      <c r="Z58" s="26"/>
      <c r="AA58" s="29"/>
      <c r="AB58" s="30"/>
      <c r="AC58" s="30"/>
      <c r="AD58" s="30"/>
      <c r="AE58" s="31"/>
      <c r="AF58" s="31"/>
      <c r="AG58" s="31"/>
      <c r="AH58" s="32"/>
      <c r="AI58" s="32"/>
      <c r="AJ58" s="32"/>
      <c r="AK58" s="32"/>
      <c r="AL58" s="30"/>
      <c r="AM58" s="29"/>
      <c r="AN58" s="30"/>
      <c r="AO58" s="33"/>
      <c r="AP58" s="34"/>
      <c r="AQ58" s="36"/>
      <c r="AR58" s="26"/>
      <c r="AU58" s="26"/>
      <c r="AV58" s="29"/>
      <c r="AW58" s="30"/>
      <c r="AX58" s="30"/>
      <c r="AY58" s="30"/>
      <c r="AZ58" s="31"/>
      <c r="BA58" s="31"/>
      <c r="BB58" s="31"/>
      <c r="BC58" s="32"/>
      <c r="BD58" s="32"/>
      <c r="BE58" s="32"/>
      <c r="BF58" s="32"/>
      <c r="BG58" s="30"/>
      <c r="BH58" s="29"/>
      <c r="BI58" s="30"/>
      <c r="BJ58" s="33"/>
      <c r="BK58" s="34"/>
      <c r="BL58" s="36"/>
      <c r="BM58" s="26"/>
      <c r="BP58" s="26"/>
      <c r="BQ58" s="29"/>
      <c r="BR58" s="30"/>
      <c r="BS58" s="30"/>
      <c r="BT58" s="30"/>
      <c r="BU58" s="31"/>
      <c r="BV58" s="31"/>
      <c r="BW58" s="31"/>
      <c r="BX58" s="32"/>
      <c r="BY58" s="32"/>
      <c r="BZ58" s="32"/>
      <c r="CA58" s="32"/>
      <c r="CB58" s="30"/>
      <c r="CC58" s="29"/>
      <c r="CD58" s="30"/>
      <c r="CE58" s="33"/>
      <c r="CF58" s="34"/>
      <c r="CG58" s="36"/>
      <c r="CH58" s="26"/>
      <c r="CK58" s="26"/>
      <c r="CL58" s="29"/>
      <c r="CM58" s="30"/>
      <c r="CN58" s="30"/>
      <c r="CO58" s="30"/>
      <c r="CP58" s="31"/>
      <c r="CQ58" s="31"/>
      <c r="CR58" s="31"/>
      <c r="CS58" s="32"/>
      <c r="CT58" s="32"/>
      <c r="CU58" s="32"/>
      <c r="CV58" s="32"/>
      <c r="CW58" s="30"/>
      <c r="CX58" s="29"/>
      <c r="CY58" s="30"/>
      <c r="CZ58" s="33"/>
      <c r="DA58" s="34"/>
      <c r="DB58" s="36"/>
      <c r="DC58" s="26"/>
      <c r="DF58" s="26"/>
      <c r="DG58" s="29"/>
      <c r="DH58" s="30"/>
      <c r="DI58" s="30"/>
      <c r="DJ58" s="30"/>
      <c r="DK58" s="31"/>
      <c r="DL58" s="31"/>
      <c r="DM58" s="31"/>
      <c r="DN58" s="32"/>
      <c r="DO58" s="32"/>
      <c r="DP58" s="32"/>
      <c r="DQ58" s="32"/>
      <c r="DR58" s="30"/>
      <c r="DS58" s="29"/>
      <c r="DT58" s="30"/>
      <c r="DU58" s="33"/>
      <c r="DV58" s="34"/>
      <c r="DW58" s="36"/>
      <c r="DX58" s="26"/>
      <c r="EA58" s="26"/>
      <c r="EB58" s="29"/>
      <c r="EC58" s="30"/>
      <c r="ED58" s="30"/>
      <c r="EE58" s="30"/>
      <c r="EF58" s="31"/>
      <c r="EG58" s="31"/>
      <c r="EH58" s="31"/>
      <c r="EI58" s="32"/>
      <c r="EJ58" s="32"/>
      <c r="EK58" s="32"/>
      <c r="EL58" s="32"/>
      <c r="EM58" s="30"/>
      <c r="EN58" s="29"/>
      <c r="EO58" s="30"/>
      <c r="EP58" s="33"/>
      <c r="EQ58" s="34"/>
      <c r="ER58" s="36"/>
      <c r="ES58" s="26"/>
      <c r="EV58" s="26"/>
      <c r="EW58" s="29"/>
      <c r="EX58" s="30"/>
      <c r="EY58" s="30"/>
      <c r="EZ58" s="30"/>
      <c r="FA58" s="31"/>
      <c r="FB58" s="31"/>
      <c r="FC58" s="31"/>
      <c r="FD58" s="32"/>
      <c r="FE58" s="32"/>
      <c r="FF58" s="32"/>
      <c r="FG58" s="32"/>
      <c r="FH58" s="30"/>
      <c r="FI58" s="29"/>
      <c r="FJ58" s="30"/>
      <c r="FK58" s="33"/>
      <c r="FL58" s="34"/>
      <c r="FM58" s="36"/>
      <c r="FN58" s="26"/>
      <c r="FQ58" s="26"/>
      <c r="FR58" s="29"/>
      <c r="FS58" s="30"/>
      <c r="FT58" s="30"/>
      <c r="FU58" s="30"/>
      <c r="FV58" s="31"/>
      <c r="FW58" s="31"/>
      <c r="FX58" s="31"/>
      <c r="FY58" s="32"/>
      <c r="FZ58" s="32"/>
      <c r="GA58" s="32"/>
      <c r="GB58" s="32"/>
      <c r="GC58" s="30"/>
      <c r="GD58" s="29"/>
      <c r="GE58" s="30"/>
      <c r="GF58" s="33"/>
      <c r="GG58" s="34"/>
      <c r="GH58" s="36"/>
      <c r="GI58" s="26"/>
      <c r="GL58" s="26"/>
      <c r="GM58" s="29"/>
      <c r="GN58" s="30"/>
      <c r="GO58" s="30"/>
      <c r="GP58" s="30"/>
      <c r="GQ58" s="31"/>
      <c r="GR58" s="31"/>
      <c r="GS58" s="31"/>
      <c r="GT58" s="32"/>
      <c r="GU58" s="32"/>
      <c r="GV58" s="32"/>
      <c r="GW58" s="32"/>
      <c r="GX58" s="30"/>
      <c r="GY58" s="29"/>
      <c r="GZ58" s="30"/>
      <c r="HA58" s="33"/>
      <c r="HB58" s="34"/>
      <c r="HC58" s="36"/>
      <c r="HD58" s="26"/>
      <c r="HG58" s="26"/>
      <c r="HH58" s="29"/>
      <c r="HI58" s="30"/>
      <c r="HJ58" s="30"/>
      <c r="HK58" s="30"/>
      <c r="HL58" s="31"/>
      <c r="HM58" s="31"/>
      <c r="HN58" s="31"/>
      <c r="HO58" s="32"/>
      <c r="HP58" s="32"/>
      <c r="HQ58" s="32"/>
      <c r="HR58" s="32"/>
      <c r="HS58" s="30"/>
      <c r="HT58" s="29"/>
      <c r="HU58" s="30"/>
      <c r="HV58" s="33"/>
      <c r="HW58" s="34"/>
      <c r="HX58" s="36"/>
      <c r="HY58" s="26"/>
      <c r="IB58" s="26"/>
      <c r="IC58" s="29"/>
      <c r="ID58" s="30"/>
      <c r="IE58" s="30"/>
      <c r="IF58" s="30"/>
      <c r="IG58" s="31"/>
      <c r="IH58" s="31"/>
      <c r="II58" s="31"/>
      <c r="IJ58" s="32"/>
      <c r="IK58" s="32"/>
      <c r="IL58" s="32"/>
      <c r="IM58" s="32"/>
      <c r="IN58" s="30"/>
      <c r="IO58" s="29"/>
      <c r="IP58" s="30"/>
      <c r="IQ58" s="33"/>
      <c r="IR58" s="34"/>
      <c r="IS58" s="36"/>
      <c r="IT58" s="26"/>
    </row>
    <row r="59" spans="3:22" ht="15" customHeight="1">
      <c r="C59" s="28" t="s">
        <v>7</v>
      </c>
      <c r="D59" s="28" t="s">
        <v>8</v>
      </c>
      <c r="E59" s="26" t="s">
        <v>18</v>
      </c>
      <c r="G59" s="30">
        <f t="shared" si="0"/>
        <v>0</v>
      </c>
      <c r="H59" s="30">
        <f t="shared" si="1"/>
        <v>0</v>
      </c>
      <c r="I59" s="30">
        <f t="shared" si="2"/>
        <v>0</v>
      </c>
      <c r="J59" s="31">
        <f t="shared" si="3"/>
        <v>0</v>
      </c>
      <c r="K59" s="31">
        <f t="shared" si="4"/>
        <v>0</v>
      </c>
      <c r="L59" s="31">
        <f t="shared" si="5"/>
        <v>0</v>
      </c>
      <c r="M59" s="32">
        <f t="shared" si="6"/>
        <v>0</v>
      </c>
      <c r="N59" s="32">
        <f t="shared" si="7"/>
        <v>0</v>
      </c>
      <c r="O59" s="32">
        <f t="shared" si="8"/>
        <v>0</v>
      </c>
      <c r="P59" s="32">
        <f t="shared" si="9"/>
        <v>0</v>
      </c>
      <c r="Q59" s="30">
        <v>0.454</v>
      </c>
      <c r="R59" s="29">
        <f t="shared" si="10"/>
        <v>0</v>
      </c>
      <c r="S59" s="30">
        <v>0.34</v>
      </c>
      <c r="T59" s="33" t="str">
        <f>IF(F59&gt;=S59,"Q","-")</f>
        <v>-</v>
      </c>
      <c r="V59" s="29">
        <f>SUM(F59)/0.397*100</f>
        <v>0</v>
      </c>
    </row>
    <row r="60" spans="1:254" s="28" customFormat="1" ht="15" customHeight="1">
      <c r="A60" s="27"/>
      <c r="B60" s="26"/>
      <c r="C60" s="28" t="s">
        <v>13</v>
      </c>
      <c r="D60" s="28" t="s">
        <v>8</v>
      </c>
      <c r="E60" s="26" t="s">
        <v>18</v>
      </c>
      <c r="F60" s="29"/>
      <c r="G60" s="30">
        <f t="shared" si="0"/>
        <v>0</v>
      </c>
      <c r="H60" s="30">
        <f t="shared" si="1"/>
        <v>0</v>
      </c>
      <c r="I60" s="30">
        <f t="shared" si="2"/>
        <v>0</v>
      </c>
      <c r="J60" s="31">
        <f t="shared" si="3"/>
        <v>0</v>
      </c>
      <c r="K60" s="31">
        <f t="shared" si="4"/>
        <v>0</v>
      </c>
      <c r="L60" s="31">
        <f t="shared" si="5"/>
        <v>0</v>
      </c>
      <c r="M60" s="32">
        <f t="shared" si="6"/>
        <v>0</v>
      </c>
      <c r="N60" s="32">
        <f t="shared" si="7"/>
        <v>0</v>
      </c>
      <c r="O60" s="32">
        <f t="shared" si="8"/>
        <v>0</v>
      </c>
      <c r="P60" s="32">
        <f t="shared" si="9"/>
        <v>0</v>
      </c>
      <c r="Q60" s="30">
        <v>0.454</v>
      </c>
      <c r="R60" s="29">
        <f t="shared" si="10"/>
        <v>0</v>
      </c>
      <c r="S60" s="30">
        <v>0.34</v>
      </c>
      <c r="T60" s="33" t="str">
        <f>IF(F60&gt;=S60,"Q","-")</f>
        <v>-</v>
      </c>
      <c r="U60" s="34"/>
      <c r="V60" s="29">
        <f>SUM(F60)/0.397*100</f>
        <v>0</v>
      </c>
      <c r="W60" s="26"/>
      <c r="X60" s="51"/>
      <c r="Y60" s="55"/>
      <c r="Z60" s="26"/>
      <c r="AA60" s="29"/>
      <c r="AB60" s="30"/>
      <c r="AC60" s="30"/>
      <c r="AD60" s="30"/>
      <c r="AE60" s="31"/>
      <c r="AF60" s="31"/>
      <c r="AG60" s="31"/>
      <c r="AH60" s="32"/>
      <c r="AI60" s="32"/>
      <c r="AJ60" s="32"/>
      <c r="AK60" s="32"/>
      <c r="AL60" s="30"/>
      <c r="AM60" s="29"/>
      <c r="AN60" s="30"/>
      <c r="AO60" s="33"/>
      <c r="AP60" s="34"/>
      <c r="AQ60" s="36"/>
      <c r="AR60" s="26"/>
      <c r="AU60" s="26"/>
      <c r="AV60" s="29"/>
      <c r="AW60" s="30"/>
      <c r="AX60" s="30"/>
      <c r="AY60" s="30"/>
      <c r="AZ60" s="31"/>
      <c r="BA60" s="31"/>
      <c r="BB60" s="31"/>
      <c r="BC60" s="32"/>
      <c r="BD60" s="32"/>
      <c r="BE60" s="32"/>
      <c r="BF60" s="32"/>
      <c r="BG60" s="30"/>
      <c r="BH60" s="29"/>
      <c r="BI60" s="30"/>
      <c r="BJ60" s="33"/>
      <c r="BK60" s="34"/>
      <c r="BL60" s="36"/>
      <c r="BM60" s="26"/>
      <c r="BP60" s="26"/>
      <c r="BQ60" s="29"/>
      <c r="BR60" s="30"/>
      <c r="BS60" s="30"/>
      <c r="BT60" s="30"/>
      <c r="BU60" s="31"/>
      <c r="BV60" s="31"/>
      <c r="BW60" s="31"/>
      <c r="BX60" s="32"/>
      <c r="BY60" s="32"/>
      <c r="BZ60" s="32"/>
      <c r="CA60" s="32"/>
      <c r="CB60" s="30"/>
      <c r="CC60" s="29"/>
      <c r="CD60" s="30"/>
      <c r="CE60" s="33"/>
      <c r="CF60" s="34"/>
      <c r="CG60" s="36"/>
      <c r="CH60" s="26"/>
      <c r="CK60" s="26"/>
      <c r="CL60" s="29"/>
      <c r="CM60" s="30"/>
      <c r="CN60" s="30"/>
      <c r="CO60" s="30"/>
      <c r="CP60" s="31"/>
      <c r="CQ60" s="31"/>
      <c r="CR60" s="31"/>
      <c r="CS60" s="32"/>
      <c r="CT60" s="32"/>
      <c r="CU60" s="32"/>
      <c r="CV60" s="32"/>
      <c r="CW60" s="30"/>
      <c r="CX60" s="29"/>
      <c r="CY60" s="30"/>
      <c r="CZ60" s="33"/>
      <c r="DA60" s="34"/>
      <c r="DB60" s="36"/>
      <c r="DC60" s="26"/>
      <c r="DF60" s="26"/>
      <c r="DG60" s="29"/>
      <c r="DH60" s="30"/>
      <c r="DI60" s="30"/>
      <c r="DJ60" s="30"/>
      <c r="DK60" s="31"/>
      <c r="DL60" s="31"/>
      <c r="DM60" s="31"/>
      <c r="DN60" s="32"/>
      <c r="DO60" s="32"/>
      <c r="DP60" s="32"/>
      <c r="DQ60" s="32"/>
      <c r="DR60" s="30"/>
      <c r="DS60" s="29"/>
      <c r="DT60" s="30"/>
      <c r="DU60" s="33"/>
      <c r="DV60" s="34"/>
      <c r="DW60" s="36"/>
      <c r="DX60" s="26"/>
      <c r="EA60" s="26"/>
      <c r="EB60" s="29"/>
      <c r="EC60" s="30"/>
      <c r="ED60" s="30"/>
      <c r="EE60" s="30"/>
      <c r="EF60" s="31"/>
      <c r="EG60" s="31"/>
      <c r="EH60" s="31"/>
      <c r="EI60" s="32"/>
      <c r="EJ60" s="32"/>
      <c r="EK60" s="32"/>
      <c r="EL60" s="32"/>
      <c r="EM60" s="30"/>
      <c r="EN60" s="29"/>
      <c r="EO60" s="30"/>
      <c r="EP60" s="33"/>
      <c r="EQ60" s="34"/>
      <c r="ER60" s="36"/>
      <c r="ES60" s="26"/>
      <c r="EV60" s="26"/>
      <c r="EW60" s="29"/>
      <c r="EX60" s="30"/>
      <c r="EY60" s="30"/>
      <c r="EZ60" s="30"/>
      <c r="FA60" s="31"/>
      <c r="FB60" s="31"/>
      <c r="FC60" s="31"/>
      <c r="FD60" s="32"/>
      <c r="FE60" s="32"/>
      <c r="FF60" s="32"/>
      <c r="FG60" s="32"/>
      <c r="FH60" s="30"/>
      <c r="FI60" s="29"/>
      <c r="FJ60" s="30"/>
      <c r="FK60" s="33"/>
      <c r="FL60" s="34"/>
      <c r="FM60" s="36"/>
      <c r="FN60" s="26"/>
      <c r="FQ60" s="26"/>
      <c r="FR60" s="29"/>
      <c r="FS60" s="30"/>
      <c r="FT60" s="30"/>
      <c r="FU60" s="30"/>
      <c r="FV60" s="31"/>
      <c r="FW60" s="31"/>
      <c r="FX60" s="31"/>
      <c r="FY60" s="32"/>
      <c r="FZ60" s="32"/>
      <c r="GA60" s="32"/>
      <c r="GB60" s="32"/>
      <c r="GC60" s="30"/>
      <c r="GD60" s="29"/>
      <c r="GE60" s="30"/>
      <c r="GF60" s="33"/>
      <c r="GG60" s="34"/>
      <c r="GH60" s="36"/>
      <c r="GI60" s="26"/>
      <c r="GL60" s="26"/>
      <c r="GM60" s="29"/>
      <c r="GN60" s="30"/>
      <c r="GO60" s="30"/>
      <c r="GP60" s="30"/>
      <c r="GQ60" s="31"/>
      <c r="GR60" s="31"/>
      <c r="GS60" s="31"/>
      <c r="GT60" s="32"/>
      <c r="GU60" s="32"/>
      <c r="GV60" s="32"/>
      <c r="GW60" s="32"/>
      <c r="GX60" s="30"/>
      <c r="GY60" s="29"/>
      <c r="GZ60" s="30"/>
      <c r="HA60" s="33"/>
      <c r="HB60" s="34"/>
      <c r="HC60" s="36"/>
      <c r="HD60" s="26"/>
      <c r="HG60" s="26"/>
      <c r="HH60" s="29"/>
      <c r="HI60" s="30"/>
      <c r="HJ60" s="30"/>
      <c r="HK60" s="30"/>
      <c r="HL60" s="31"/>
      <c r="HM60" s="31"/>
      <c r="HN60" s="31"/>
      <c r="HO60" s="32"/>
      <c r="HP60" s="32"/>
      <c r="HQ60" s="32"/>
      <c r="HR60" s="32"/>
      <c r="HS60" s="30"/>
      <c r="HT60" s="29"/>
      <c r="HU60" s="30"/>
      <c r="HV60" s="33"/>
      <c r="HW60" s="34"/>
      <c r="HX60" s="36"/>
      <c r="HY60" s="26"/>
      <c r="IB60" s="26"/>
      <c r="IC60" s="29"/>
      <c r="ID60" s="30"/>
      <c r="IE60" s="30"/>
      <c r="IF60" s="30"/>
      <c r="IG60" s="31"/>
      <c r="IH60" s="31"/>
      <c r="II60" s="31"/>
      <c r="IJ60" s="32"/>
      <c r="IK60" s="32"/>
      <c r="IL60" s="32"/>
      <c r="IM60" s="32"/>
      <c r="IN60" s="30"/>
      <c r="IO60" s="29"/>
      <c r="IP60" s="30"/>
      <c r="IQ60" s="33"/>
      <c r="IR60" s="34"/>
      <c r="IS60" s="36"/>
      <c r="IT60" s="26"/>
    </row>
    <row r="61" spans="1:254" s="28" customFormat="1" ht="15" customHeight="1">
      <c r="A61" s="27"/>
      <c r="B61" s="26"/>
      <c r="C61" s="28" t="s">
        <v>10</v>
      </c>
      <c r="D61" s="28" t="s">
        <v>8</v>
      </c>
      <c r="E61" s="26" t="s">
        <v>18</v>
      </c>
      <c r="F61" s="29"/>
      <c r="G61" s="30">
        <f t="shared" si="0"/>
        <v>0</v>
      </c>
      <c r="H61" s="30">
        <f t="shared" si="1"/>
        <v>0</v>
      </c>
      <c r="I61" s="30">
        <f t="shared" si="2"/>
        <v>0</v>
      </c>
      <c r="J61" s="31">
        <f t="shared" si="3"/>
        <v>0</v>
      </c>
      <c r="K61" s="31">
        <f t="shared" si="4"/>
        <v>0</v>
      </c>
      <c r="L61" s="31">
        <f t="shared" si="5"/>
        <v>0</v>
      </c>
      <c r="M61" s="32">
        <f t="shared" si="6"/>
        <v>0</v>
      </c>
      <c r="N61" s="32">
        <f t="shared" si="7"/>
        <v>0</v>
      </c>
      <c r="O61" s="32">
        <f t="shared" si="8"/>
        <v>0</v>
      </c>
      <c r="P61" s="32">
        <f t="shared" si="9"/>
        <v>0</v>
      </c>
      <c r="Q61" s="30">
        <v>0.454</v>
      </c>
      <c r="R61" s="29">
        <f t="shared" si="10"/>
        <v>0</v>
      </c>
      <c r="S61" s="30">
        <v>0.34</v>
      </c>
      <c r="T61" s="33" t="str">
        <f>IF(F61&gt;=S61,"Q","-")</f>
        <v>-</v>
      </c>
      <c r="U61" s="34"/>
      <c r="V61" s="29">
        <f>SUM(F61)/0.397*100</f>
        <v>0</v>
      </c>
      <c r="W61" s="26"/>
      <c r="X61" s="51"/>
      <c r="Y61" s="55"/>
      <c r="Z61" s="26"/>
      <c r="AA61" s="29"/>
      <c r="AB61" s="30"/>
      <c r="AC61" s="30"/>
      <c r="AD61" s="30"/>
      <c r="AE61" s="31"/>
      <c r="AF61" s="31"/>
      <c r="AG61" s="31"/>
      <c r="AH61" s="32"/>
      <c r="AI61" s="32"/>
      <c r="AJ61" s="32"/>
      <c r="AK61" s="32"/>
      <c r="AL61" s="30"/>
      <c r="AM61" s="29"/>
      <c r="AN61" s="30"/>
      <c r="AO61" s="33"/>
      <c r="AP61" s="34"/>
      <c r="AQ61" s="36"/>
      <c r="AR61" s="26"/>
      <c r="AU61" s="26"/>
      <c r="AV61" s="29"/>
      <c r="AW61" s="30"/>
      <c r="AX61" s="30"/>
      <c r="AY61" s="30"/>
      <c r="AZ61" s="31"/>
      <c r="BA61" s="31"/>
      <c r="BB61" s="31"/>
      <c r="BC61" s="32"/>
      <c r="BD61" s="32"/>
      <c r="BE61" s="32"/>
      <c r="BF61" s="32"/>
      <c r="BG61" s="30"/>
      <c r="BH61" s="29"/>
      <c r="BI61" s="30"/>
      <c r="BJ61" s="33"/>
      <c r="BK61" s="34"/>
      <c r="BL61" s="36"/>
      <c r="BM61" s="26"/>
      <c r="BP61" s="26"/>
      <c r="BQ61" s="29"/>
      <c r="BR61" s="30"/>
      <c r="BS61" s="30"/>
      <c r="BT61" s="30"/>
      <c r="BU61" s="31"/>
      <c r="BV61" s="31"/>
      <c r="BW61" s="31"/>
      <c r="BX61" s="32"/>
      <c r="BY61" s="32"/>
      <c r="BZ61" s="32"/>
      <c r="CA61" s="32"/>
      <c r="CB61" s="30"/>
      <c r="CC61" s="29"/>
      <c r="CD61" s="30"/>
      <c r="CE61" s="33"/>
      <c r="CF61" s="34"/>
      <c r="CG61" s="36"/>
      <c r="CH61" s="26"/>
      <c r="CK61" s="26"/>
      <c r="CL61" s="29"/>
      <c r="CM61" s="30"/>
      <c r="CN61" s="30"/>
      <c r="CO61" s="30"/>
      <c r="CP61" s="31"/>
      <c r="CQ61" s="31"/>
      <c r="CR61" s="31"/>
      <c r="CS61" s="32"/>
      <c r="CT61" s="32"/>
      <c r="CU61" s="32"/>
      <c r="CV61" s="32"/>
      <c r="CW61" s="30"/>
      <c r="CX61" s="29"/>
      <c r="CY61" s="30"/>
      <c r="CZ61" s="33"/>
      <c r="DA61" s="34"/>
      <c r="DB61" s="36"/>
      <c r="DC61" s="26"/>
      <c r="DF61" s="26"/>
      <c r="DG61" s="29"/>
      <c r="DH61" s="30"/>
      <c r="DI61" s="30"/>
      <c r="DJ61" s="30"/>
      <c r="DK61" s="31"/>
      <c r="DL61" s="31"/>
      <c r="DM61" s="31"/>
      <c r="DN61" s="32"/>
      <c r="DO61" s="32"/>
      <c r="DP61" s="32"/>
      <c r="DQ61" s="32"/>
      <c r="DR61" s="30"/>
      <c r="DS61" s="29"/>
      <c r="DT61" s="30"/>
      <c r="DU61" s="33"/>
      <c r="DV61" s="34"/>
      <c r="DW61" s="36"/>
      <c r="DX61" s="26"/>
      <c r="EA61" s="26"/>
      <c r="EB61" s="29"/>
      <c r="EC61" s="30"/>
      <c r="ED61" s="30"/>
      <c r="EE61" s="30"/>
      <c r="EF61" s="31"/>
      <c r="EG61" s="31"/>
      <c r="EH61" s="31"/>
      <c r="EI61" s="32"/>
      <c r="EJ61" s="32"/>
      <c r="EK61" s="32"/>
      <c r="EL61" s="32"/>
      <c r="EM61" s="30"/>
      <c r="EN61" s="29"/>
      <c r="EO61" s="30"/>
      <c r="EP61" s="33"/>
      <c r="EQ61" s="34"/>
      <c r="ER61" s="36"/>
      <c r="ES61" s="26"/>
      <c r="EV61" s="26"/>
      <c r="EW61" s="29"/>
      <c r="EX61" s="30"/>
      <c r="EY61" s="30"/>
      <c r="EZ61" s="30"/>
      <c r="FA61" s="31"/>
      <c r="FB61" s="31"/>
      <c r="FC61" s="31"/>
      <c r="FD61" s="32"/>
      <c r="FE61" s="32"/>
      <c r="FF61" s="32"/>
      <c r="FG61" s="32"/>
      <c r="FH61" s="30"/>
      <c r="FI61" s="29"/>
      <c r="FJ61" s="30"/>
      <c r="FK61" s="33"/>
      <c r="FL61" s="34"/>
      <c r="FM61" s="36"/>
      <c r="FN61" s="26"/>
      <c r="FQ61" s="26"/>
      <c r="FR61" s="29"/>
      <c r="FS61" s="30"/>
      <c r="FT61" s="30"/>
      <c r="FU61" s="30"/>
      <c r="FV61" s="31"/>
      <c r="FW61" s="31"/>
      <c r="FX61" s="31"/>
      <c r="FY61" s="32"/>
      <c r="FZ61" s="32"/>
      <c r="GA61" s="32"/>
      <c r="GB61" s="32"/>
      <c r="GC61" s="30"/>
      <c r="GD61" s="29"/>
      <c r="GE61" s="30"/>
      <c r="GF61" s="33"/>
      <c r="GG61" s="34"/>
      <c r="GH61" s="36"/>
      <c r="GI61" s="26"/>
      <c r="GL61" s="26"/>
      <c r="GM61" s="29"/>
      <c r="GN61" s="30"/>
      <c r="GO61" s="30"/>
      <c r="GP61" s="30"/>
      <c r="GQ61" s="31"/>
      <c r="GR61" s="31"/>
      <c r="GS61" s="31"/>
      <c r="GT61" s="32"/>
      <c r="GU61" s="32"/>
      <c r="GV61" s="32"/>
      <c r="GW61" s="32"/>
      <c r="GX61" s="30"/>
      <c r="GY61" s="29"/>
      <c r="GZ61" s="30"/>
      <c r="HA61" s="33"/>
      <c r="HB61" s="34"/>
      <c r="HC61" s="36"/>
      <c r="HD61" s="26"/>
      <c r="HG61" s="26"/>
      <c r="HH61" s="29"/>
      <c r="HI61" s="30"/>
      <c r="HJ61" s="30"/>
      <c r="HK61" s="30"/>
      <c r="HL61" s="31"/>
      <c r="HM61" s="31"/>
      <c r="HN61" s="31"/>
      <c r="HO61" s="32"/>
      <c r="HP61" s="32"/>
      <c r="HQ61" s="32"/>
      <c r="HR61" s="32"/>
      <c r="HS61" s="30"/>
      <c r="HT61" s="29"/>
      <c r="HU61" s="30"/>
      <c r="HV61" s="33"/>
      <c r="HW61" s="34"/>
      <c r="HX61" s="36"/>
      <c r="HY61" s="26"/>
      <c r="IB61" s="26"/>
      <c r="IC61" s="29"/>
      <c r="ID61" s="30"/>
      <c r="IE61" s="30"/>
      <c r="IF61" s="30"/>
      <c r="IG61" s="31"/>
      <c r="IH61" s="31"/>
      <c r="II61" s="31"/>
      <c r="IJ61" s="32"/>
      <c r="IK61" s="32"/>
      <c r="IL61" s="32"/>
      <c r="IM61" s="32"/>
      <c r="IN61" s="30"/>
      <c r="IO61" s="29"/>
      <c r="IP61" s="30"/>
      <c r="IQ61" s="33"/>
      <c r="IR61" s="34"/>
      <c r="IS61" s="36"/>
      <c r="IT61" s="26"/>
    </row>
    <row r="62" spans="1:25" s="40" customFormat="1" ht="15" customHeight="1">
      <c r="A62" s="27"/>
      <c r="B62" s="26"/>
      <c r="C62" s="28" t="s">
        <v>11</v>
      </c>
      <c r="D62" s="28" t="s">
        <v>8</v>
      </c>
      <c r="E62" s="26" t="s">
        <v>18</v>
      </c>
      <c r="F62" s="29"/>
      <c r="G62" s="30">
        <f t="shared" si="0"/>
        <v>0</v>
      </c>
      <c r="H62" s="30">
        <f t="shared" si="1"/>
        <v>0</v>
      </c>
      <c r="I62" s="30">
        <f t="shared" si="2"/>
        <v>0</v>
      </c>
      <c r="J62" s="31">
        <f t="shared" si="3"/>
        <v>0</v>
      </c>
      <c r="K62" s="31">
        <f t="shared" si="4"/>
        <v>0</v>
      </c>
      <c r="L62" s="31">
        <f t="shared" si="5"/>
        <v>0</v>
      </c>
      <c r="M62" s="32">
        <f t="shared" si="6"/>
        <v>0</v>
      </c>
      <c r="N62" s="32">
        <f t="shared" si="7"/>
        <v>0</v>
      </c>
      <c r="O62" s="32">
        <f t="shared" si="8"/>
        <v>0</v>
      </c>
      <c r="P62" s="32">
        <f t="shared" si="9"/>
        <v>0</v>
      </c>
      <c r="Q62" s="30">
        <v>0.454</v>
      </c>
      <c r="R62" s="29">
        <f t="shared" si="10"/>
        <v>0</v>
      </c>
      <c r="S62" s="30">
        <v>0.34</v>
      </c>
      <c r="T62" s="39" t="s">
        <v>9</v>
      </c>
      <c r="U62" s="34"/>
      <c r="V62" s="29">
        <f>SUM(F62)/0.397*100</f>
        <v>0</v>
      </c>
      <c r="X62" s="52"/>
      <c r="Y62" s="41"/>
    </row>
    <row r="63" spans="3:22" ht="15" customHeight="1">
      <c r="C63" s="28" t="s">
        <v>7</v>
      </c>
      <c r="D63" s="28" t="s">
        <v>8</v>
      </c>
      <c r="E63" s="26" t="s">
        <v>19</v>
      </c>
      <c r="G63" s="30">
        <f t="shared" si="0"/>
        <v>0</v>
      </c>
      <c r="H63" s="30">
        <f t="shared" si="1"/>
        <v>0</v>
      </c>
      <c r="I63" s="30">
        <f t="shared" si="2"/>
        <v>0</v>
      </c>
      <c r="J63" s="31">
        <f t="shared" si="3"/>
        <v>0</v>
      </c>
      <c r="K63" s="31">
        <f t="shared" si="4"/>
        <v>0</v>
      </c>
      <c r="L63" s="31">
        <f t="shared" si="5"/>
        <v>0</v>
      </c>
      <c r="M63" s="32">
        <f t="shared" si="6"/>
        <v>0</v>
      </c>
      <c r="N63" s="32">
        <f t="shared" si="7"/>
        <v>0</v>
      </c>
      <c r="O63" s="32">
        <f t="shared" si="8"/>
        <v>0</v>
      </c>
      <c r="P63" s="32">
        <f t="shared" si="9"/>
        <v>0</v>
      </c>
      <c r="Q63" s="30">
        <v>0.454</v>
      </c>
      <c r="R63" s="29">
        <f t="shared" si="10"/>
        <v>0</v>
      </c>
      <c r="S63" s="30">
        <v>0.34</v>
      </c>
      <c r="T63" s="33" t="str">
        <f>IF(F63&gt;=S63,"Q","-")</f>
        <v>-</v>
      </c>
      <c r="V63" s="29">
        <f>SUM(F63)/0.34*100</f>
        <v>0</v>
      </c>
    </row>
    <row r="64" spans="3:22" ht="15" customHeight="1">
      <c r="C64" s="28" t="s">
        <v>13</v>
      </c>
      <c r="D64" s="28" t="s">
        <v>8</v>
      </c>
      <c r="E64" s="26" t="s">
        <v>19</v>
      </c>
      <c r="G64" s="30">
        <f t="shared" si="0"/>
        <v>0</v>
      </c>
      <c r="H64" s="30">
        <f t="shared" si="1"/>
        <v>0</v>
      </c>
      <c r="I64" s="30">
        <f t="shared" si="2"/>
        <v>0</v>
      </c>
      <c r="J64" s="31">
        <f t="shared" si="3"/>
        <v>0</v>
      </c>
      <c r="K64" s="31">
        <f t="shared" si="4"/>
        <v>0</v>
      </c>
      <c r="L64" s="31">
        <f t="shared" si="5"/>
        <v>0</v>
      </c>
      <c r="M64" s="32">
        <f t="shared" si="6"/>
        <v>0</v>
      </c>
      <c r="N64" s="32">
        <f t="shared" si="7"/>
        <v>0</v>
      </c>
      <c r="O64" s="32">
        <f t="shared" si="8"/>
        <v>0</v>
      </c>
      <c r="P64" s="32">
        <f t="shared" si="9"/>
        <v>0</v>
      </c>
      <c r="Q64" s="30">
        <v>0.454</v>
      </c>
      <c r="R64" s="29">
        <f t="shared" si="10"/>
        <v>0</v>
      </c>
      <c r="S64" s="30">
        <v>0.34</v>
      </c>
      <c r="T64" s="33" t="str">
        <f>IF(F64&gt;=S64,"Q","-")</f>
        <v>-</v>
      </c>
      <c r="V64" s="29">
        <f>SUM(F64)/0.34*100</f>
        <v>0</v>
      </c>
    </row>
    <row r="65" spans="1:254" s="28" customFormat="1" ht="15" customHeight="1">
      <c r="A65" s="27"/>
      <c r="B65" s="26"/>
      <c r="C65" s="28" t="s">
        <v>10</v>
      </c>
      <c r="D65" s="28" t="s">
        <v>8</v>
      </c>
      <c r="E65" s="26" t="s">
        <v>19</v>
      </c>
      <c r="F65" s="29"/>
      <c r="G65" s="30">
        <f t="shared" si="0"/>
        <v>0</v>
      </c>
      <c r="H65" s="30">
        <f t="shared" si="1"/>
        <v>0</v>
      </c>
      <c r="I65" s="30">
        <f t="shared" si="2"/>
        <v>0</v>
      </c>
      <c r="J65" s="31">
        <f t="shared" si="3"/>
        <v>0</v>
      </c>
      <c r="K65" s="31">
        <f t="shared" si="4"/>
        <v>0</v>
      </c>
      <c r="L65" s="31">
        <f t="shared" si="5"/>
        <v>0</v>
      </c>
      <c r="M65" s="32">
        <f t="shared" si="6"/>
        <v>0</v>
      </c>
      <c r="N65" s="32">
        <f t="shared" si="7"/>
        <v>0</v>
      </c>
      <c r="O65" s="32">
        <f t="shared" si="8"/>
        <v>0</v>
      </c>
      <c r="P65" s="32">
        <f t="shared" si="9"/>
        <v>0</v>
      </c>
      <c r="Q65" s="30">
        <v>0.454</v>
      </c>
      <c r="R65" s="29">
        <f t="shared" si="10"/>
        <v>0</v>
      </c>
      <c r="S65" s="30">
        <v>0.34</v>
      </c>
      <c r="T65" s="33" t="str">
        <f>IF(F65&gt;=S65,"Q","-")</f>
        <v>-</v>
      </c>
      <c r="U65" s="34"/>
      <c r="V65" s="29">
        <f>SUM(F65)/0.34*100</f>
        <v>0</v>
      </c>
      <c r="W65" s="26"/>
      <c r="X65" s="51"/>
      <c r="Y65" s="55"/>
      <c r="Z65" s="26"/>
      <c r="AA65" s="29"/>
      <c r="AB65" s="30"/>
      <c r="AC65" s="30"/>
      <c r="AD65" s="30"/>
      <c r="AE65" s="31"/>
      <c r="AF65" s="31"/>
      <c r="AG65" s="31"/>
      <c r="AH65" s="32"/>
      <c r="AI65" s="32"/>
      <c r="AJ65" s="32"/>
      <c r="AK65" s="32"/>
      <c r="AL65" s="30"/>
      <c r="AM65" s="29"/>
      <c r="AN65" s="30"/>
      <c r="AO65" s="33"/>
      <c r="AP65" s="34"/>
      <c r="AQ65" s="36"/>
      <c r="AR65" s="26"/>
      <c r="AU65" s="26"/>
      <c r="AV65" s="29"/>
      <c r="AW65" s="30"/>
      <c r="AX65" s="30"/>
      <c r="AY65" s="30"/>
      <c r="AZ65" s="31"/>
      <c r="BA65" s="31"/>
      <c r="BB65" s="31"/>
      <c r="BC65" s="32"/>
      <c r="BD65" s="32"/>
      <c r="BE65" s="32"/>
      <c r="BF65" s="32"/>
      <c r="BG65" s="30"/>
      <c r="BH65" s="29"/>
      <c r="BI65" s="30"/>
      <c r="BJ65" s="33"/>
      <c r="BK65" s="34"/>
      <c r="BL65" s="36"/>
      <c r="BM65" s="26"/>
      <c r="BP65" s="26"/>
      <c r="BQ65" s="29"/>
      <c r="BR65" s="30"/>
      <c r="BS65" s="30"/>
      <c r="BT65" s="30"/>
      <c r="BU65" s="31"/>
      <c r="BV65" s="31"/>
      <c r="BW65" s="31"/>
      <c r="BX65" s="32"/>
      <c r="BY65" s="32"/>
      <c r="BZ65" s="32"/>
      <c r="CA65" s="32"/>
      <c r="CB65" s="30"/>
      <c r="CC65" s="29"/>
      <c r="CD65" s="30"/>
      <c r="CE65" s="33"/>
      <c r="CF65" s="34"/>
      <c r="CG65" s="36"/>
      <c r="CH65" s="26"/>
      <c r="CK65" s="26"/>
      <c r="CL65" s="29"/>
      <c r="CM65" s="30"/>
      <c r="CN65" s="30"/>
      <c r="CO65" s="30"/>
      <c r="CP65" s="31"/>
      <c r="CQ65" s="31"/>
      <c r="CR65" s="31"/>
      <c r="CS65" s="32"/>
      <c r="CT65" s="32"/>
      <c r="CU65" s="32"/>
      <c r="CV65" s="32"/>
      <c r="CW65" s="30"/>
      <c r="CX65" s="29"/>
      <c r="CY65" s="30"/>
      <c r="CZ65" s="33"/>
      <c r="DA65" s="34"/>
      <c r="DB65" s="36"/>
      <c r="DC65" s="26"/>
      <c r="DF65" s="26"/>
      <c r="DG65" s="29"/>
      <c r="DH65" s="30"/>
      <c r="DI65" s="30"/>
      <c r="DJ65" s="30"/>
      <c r="DK65" s="31"/>
      <c r="DL65" s="31"/>
      <c r="DM65" s="31"/>
      <c r="DN65" s="32"/>
      <c r="DO65" s="32"/>
      <c r="DP65" s="32"/>
      <c r="DQ65" s="32"/>
      <c r="DR65" s="30"/>
      <c r="DS65" s="29"/>
      <c r="DT65" s="30"/>
      <c r="DU65" s="33"/>
      <c r="DV65" s="34"/>
      <c r="DW65" s="36"/>
      <c r="DX65" s="26"/>
      <c r="EA65" s="26"/>
      <c r="EB65" s="29"/>
      <c r="EC65" s="30"/>
      <c r="ED65" s="30"/>
      <c r="EE65" s="30"/>
      <c r="EF65" s="31"/>
      <c r="EG65" s="31"/>
      <c r="EH65" s="31"/>
      <c r="EI65" s="32"/>
      <c r="EJ65" s="32"/>
      <c r="EK65" s="32"/>
      <c r="EL65" s="32"/>
      <c r="EM65" s="30"/>
      <c r="EN65" s="29"/>
      <c r="EO65" s="30"/>
      <c r="EP65" s="33"/>
      <c r="EQ65" s="34"/>
      <c r="ER65" s="36"/>
      <c r="ES65" s="26"/>
      <c r="EV65" s="26"/>
      <c r="EW65" s="29"/>
      <c r="EX65" s="30"/>
      <c r="EY65" s="30"/>
      <c r="EZ65" s="30"/>
      <c r="FA65" s="31"/>
      <c r="FB65" s="31"/>
      <c r="FC65" s="31"/>
      <c r="FD65" s="32"/>
      <c r="FE65" s="32"/>
      <c r="FF65" s="32"/>
      <c r="FG65" s="32"/>
      <c r="FH65" s="30"/>
      <c r="FI65" s="29"/>
      <c r="FJ65" s="30"/>
      <c r="FK65" s="33"/>
      <c r="FL65" s="34"/>
      <c r="FM65" s="36"/>
      <c r="FN65" s="26"/>
      <c r="FQ65" s="26"/>
      <c r="FR65" s="29"/>
      <c r="FS65" s="30"/>
      <c r="FT65" s="30"/>
      <c r="FU65" s="30"/>
      <c r="FV65" s="31"/>
      <c r="FW65" s="31"/>
      <c r="FX65" s="31"/>
      <c r="FY65" s="32"/>
      <c r="FZ65" s="32"/>
      <c r="GA65" s="32"/>
      <c r="GB65" s="32"/>
      <c r="GC65" s="30"/>
      <c r="GD65" s="29"/>
      <c r="GE65" s="30"/>
      <c r="GF65" s="33"/>
      <c r="GG65" s="34"/>
      <c r="GH65" s="36"/>
      <c r="GI65" s="26"/>
      <c r="GL65" s="26"/>
      <c r="GM65" s="29"/>
      <c r="GN65" s="30"/>
      <c r="GO65" s="30"/>
      <c r="GP65" s="30"/>
      <c r="GQ65" s="31"/>
      <c r="GR65" s="31"/>
      <c r="GS65" s="31"/>
      <c r="GT65" s="32"/>
      <c r="GU65" s="32"/>
      <c r="GV65" s="32"/>
      <c r="GW65" s="32"/>
      <c r="GX65" s="30"/>
      <c r="GY65" s="29"/>
      <c r="GZ65" s="30"/>
      <c r="HA65" s="33"/>
      <c r="HB65" s="34"/>
      <c r="HC65" s="36"/>
      <c r="HD65" s="26"/>
      <c r="HG65" s="26"/>
      <c r="HH65" s="29"/>
      <c r="HI65" s="30"/>
      <c r="HJ65" s="30"/>
      <c r="HK65" s="30"/>
      <c r="HL65" s="31"/>
      <c r="HM65" s="31"/>
      <c r="HN65" s="31"/>
      <c r="HO65" s="32"/>
      <c r="HP65" s="32"/>
      <c r="HQ65" s="32"/>
      <c r="HR65" s="32"/>
      <c r="HS65" s="30"/>
      <c r="HT65" s="29"/>
      <c r="HU65" s="30"/>
      <c r="HV65" s="33"/>
      <c r="HW65" s="34"/>
      <c r="HX65" s="36"/>
      <c r="HY65" s="26"/>
      <c r="IB65" s="26"/>
      <c r="IC65" s="29"/>
      <c r="ID65" s="30"/>
      <c r="IE65" s="30"/>
      <c r="IF65" s="30"/>
      <c r="IG65" s="31"/>
      <c r="IH65" s="31"/>
      <c r="II65" s="31"/>
      <c r="IJ65" s="32"/>
      <c r="IK65" s="32"/>
      <c r="IL65" s="32"/>
      <c r="IM65" s="32"/>
      <c r="IN65" s="30"/>
      <c r="IO65" s="29"/>
      <c r="IP65" s="30"/>
      <c r="IQ65" s="33"/>
      <c r="IR65" s="34"/>
      <c r="IS65" s="36"/>
      <c r="IT65" s="26"/>
    </row>
    <row r="66" spans="3:22" ht="15" customHeight="1">
      <c r="C66" s="28" t="s">
        <v>11</v>
      </c>
      <c r="D66" s="28" t="s">
        <v>8</v>
      </c>
      <c r="E66" s="26" t="s">
        <v>19</v>
      </c>
      <c r="G66" s="30">
        <f t="shared" si="0"/>
        <v>0</v>
      </c>
      <c r="H66" s="30">
        <f t="shared" si="1"/>
        <v>0</v>
      </c>
      <c r="I66" s="30">
        <f t="shared" si="2"/>
        <v>0</v>
      </c>
      <c r="J66" s="31">
        <f t="shared" si="3"/>
        <v>0</v>
      </c>
      <c r="K66" s="31">
        <f t="shared" si="4"/>
        <v>0</v>
      </c>
      <c r="L66" s="31">
        <f t="shared" si="5"/>
        <v>0</v>
      </c>
      <c r="M66" s="32">
        <f t="shared" si="6"/>
        <v>0</v>
      </c>
      <c r="N66" s="32">
        <f t="shared" si="7"/>
        <v>0</v>
      </c>
      <c r="O66" s="32">
        <f t="shared" si="8"/>
        <v>0</v>
      </c>
      <c r="P66" s="32">
        <f t="shared" si="9"/>
        <v>0</v>
      </c>
      <c r="Q66" s="30">
        <v>0.454</v>
      </c>
      <c r="R66" s="29">
        <f t="shared" si="10"/>
        <v>0</v>
      </c>
      <c r="S66" s="30">
        <v>0.34</v>
      </c>
      <c r="T66" s="39" t="s">
        <v>9</v>
      </c>
      <c r="V66" s="29">
        <f>SUM(F66)/0.34*100</f>
        <v>0</v>
      </c>
    </row>
    <row r="67" spans="3:22" ht="15" customHeight="1">
      <c r="C67" s="28" t="s">
        <v>7</v>
      </c>
      <c r="D67" s="28" t="s">
        <v>8</v>
      </c>
      <c r="E67" s="26" t="s">
        <v>20</v>
      </c>
      <c r="G67" s="30">
        <f t="shared" si="0"/>
        <v>0</v>
      </c>
      <c r="H67" s="30">
        <f t="shared" si="1"/>
        <v>0</v>
      </c>
      <c r="I67" s="30">
        <f t="shared" si="2"/>
        <v>0</v>
      </c>
      <c r="J67" s="31">
        <f t="shared" si="3"/>
        <v>0</v>
      </c>
      <c r="K67" s="31">
        <f t="shared" si="4"/>
        <v>0</v>
      </c>
      <c r="L67" s="31">
        <f t="shared" si="5"/>
        <v>0</v>
      </c>
      <c r="M67" s="32">
        <f t="shared" si="6"/>
        <v>0</v>
      </c>
      <c r="N67" s="32">
        <f t="shared" si="7"/>
        <v>0</v>
      </c>
      <c r="O67" s="32">
        <f t="shared" si="8"/>
        <v>0</v>
      </c>
      <c r="P67" s="32">
        <f t="shared" si="9"/>
        <v>0</v>
      </c>
      <c r="Q67" s="30">
        <v>1.021</v>
      </c>
      <c r="R67" s="29">
        <f t="shared" si="10"/>
        <v>0</v>
      </c>
      <c r="S67" s="30">
        <v>0.76575</v>
      </c>
      <c r="T67" s="33" t="str">
        <f>IF(F67&gt;=S67,"Q","-")</f>
        <v>-</v>
      </c>
      <c r="V67" s="29">
        <f aca="true" t="shared" si="11" ref="V67:V74">SUM(F67)/0.454*100</f>
        <v>0</v>
      </c>
    </row>
    <row r="68" spans="1:254" s="28" customFormat="1" ht="15" customHeight="1">
      <c r="A68" s="27"/>
      <c r="B68" s="26"/>
      <c r="C68" s="28" t="s">
        <v>13</v>
      </c>
      <c r="D68" s="28" t="s">
        <v>8</v>
      </c>
      <c r="E68" s="26" t="s">
        <v>20</v>
      </c>
      <c r="F68" s="29"/>
      <c r="G68" s="30">
        <f t="shared" si="0"/>
        <v>0</v>
      </c>
      <c r="H68" s="30">
        <f t="shared" si="1"/>
        <v>0</v>
      </c>
      <c r="I68" s="30">
        <f t="shared" si="2"/>
        <v>0</v>
      </c>
      <c r="J68" s="31">
        <f t="shared" si="3"/>
        <v>0</v>
      </c>
      <c r="K68" s="31">
        <f t="shared" si="4"/>
        <v>0</v>
      </c>
      <c r="L68" s="31">
        <f t="shared" si="5"/>
        <v>0</v>
      </c>
      <c r="M68" s="32">
        <f t="shared" si="6"/>
        <v>0</v>
      </c>
      <c r="N68" s="32">
        <f t="shared" si="7"/>
        <v>0</v>
      </c>
      <c r="O68" s="32">
        <f t="shared" si="8"/>
        <v>0</v>
      </c>
      <c r="P68" s="32">
        <f t="shared" si="9"/>
        <v>0</v>
      </c>
      <c r="Q68" s="30">
        <v>1.021</v>
      </c>
      <c r="R68" s="29">
        <f t="shared" si="10"/>
        <v>0</v>
      </c>
      <c r="S68" s="30">
        <v>0.34</v>
      </c>
      <c r="T68" s="33" t="str">
        <f>IF(F68&gt;=S68,"Q","-")</f>
        <v>-</v>
      </c>
      <c r="U68" s="34"/>
      <c r="V68" s="29">
        <f t="shared" si="11"/>
        <v>0</v>
      </c>
      <c r="W68" s="26"/>
      <c r="X68" s="51"/>
      <c r="Y68" s="55"/>
      <c r="Z68" s="26"/>
      <c r="AA68" s="29"/>
      <c r="AB68" s="30"/>
      <c r="AC68" s="30"/>
      <c r="AD68" s="30"/>
      <c r="AE68" s="31"/>
      <c r="AF68" s="31"/>
      <c r="AG68" s="31"/>
      <c r="AH68" s="32"/>
      <c r="AI68" s="32"/>
      <c r="AJ68" s="32"/>
      <c r="AK68" s="32"/>
      <c r="AL68" s="30"/>
      <c r="AM68" s="29"/>
      <c r="AN68" s="30"/>
      <c r="AO68" s="33"/>
      <c r="AP68" s="34"/>
      <c r="AQ68" s="36"/>
      <c r="AR68" s="26"/>
      <c r="AU68" s="26"/>
      <c r="AV68" s="29"/>
      <c r="AW68" s="30"/>
      <c r="AX68" s="30"/>
      <c r="AY68" s="30"/>
      <c r="AZ68" s="31"/>
      <c r="BA68" s="31"/>
      <c r="BB68" s="31"/>
      <c r="BC68" s="32"/>
      <c r="BD68" s="32"/>
      <c r="BE68" s="32"/>
      <c r="BF68" s="32"/>
      <c r="BG68" s="30"/>
      <c r="BH68" s="29"/>
      <c r="BI68" s="30"/>
      <c r="BJ68" s="33"/>
      <c r="BK68" s="34"/>
      <c r="BL68" s="36"/>
      <c r="BM68" s="26"/>
      <c r="BP68" s="26"/>
      <c r="BQ68" s="29"/>
      <c r="BR68" s="30"/>
      <c r="BS68" s="30"/>
      <c r="BT68" s="30"/>
      <c r="BU68" s="31"/>
      <c r="BV68" s="31"/>
      <c r="BW68" s="31"/>
      <c r="BX68" s="32"/>
      <c r="BY68" s="32"/>
      <c r="BZ68" s="32"/>
      <c r="CA68" s="32"/>
      <c r="CB68" s="30"/>
      <c r="CC68" s="29"/>
      <c r="CD68" s="30"/>
      <c r="CE68" s="33"/>
      <c r="CF68" s="34"/>
      <c r="CG68" s="36"/>
      <c r="CH68" s="26"/>
      <c r="CK68" s="26"/>
      <c r="CL68" s="29"/>
      <c r="CM68" s="30"/>
      <c r="CN68" s="30"/>
      <c r="CO68" s="30"/>
      <c r="CP68" s="31"/>
      <c r="CQ68" s="31"/>
      <c r="CR68" s="31"/>
      <c r="CS68" s="32"/>
      <c r="CT68" s="32"/>
      <c r="CU68" s="32"/>
      <c r="CV68" s="32"/>
      <c r="CW68" s="30"/>
      <c r="CX68" s="29"/>
      <c r="CY68" s="30"/>
      <c r="CZ68" s="33"/>
      <c r="DA68" s="34"/>
      <c r="DB68" s="36"/>
      <c r="DC68" s="26"/>
      <c r="DF68" s="26"/>
      <c r="DG68" s="29"/>
      <c r="DH68" s="30"/>
      <c r="DI68" s="30"/>
      <c r="DJ68" s="30"/>
      <c r="DK68" s="31"/>
      <c r="DL68" s="31"/>
      <c r="DM68" s="31"/>
      <c r="DN68" s="32"/>
      <c r="DO68" s="32"/>
      <c r="DP68" s="32"/>
      <c r="DQ68" s="32"/>
      <c r="DR68" s="30"/>
      <c r="DS68" s="29"/>
      <c r="DT68" s="30"/>
      <c r="DU68" s="33"/>
      <c r="DV68" s="34"/>
      <c r="DW68" s="36"/>
      <c r="DX68" s="26"/>
      <c r="EA68" s="26"/>
      <c r="EB68" s="29"/>
      <c r="EC68" s="30"/>
      <c r="ED68" s="30"/>
      <c r="EE68" s="30"/>
      <c r="EF68" s="31"/>
      <c r="EG68" s="31"/>
      <c r="EH68" s="31"/>
      <c r="EI68" s="32"/>
      <c r="EJ68" s="32"/>
      <c r="EK68" s="32"/>
      <c r="EL68" s="32"/>
      <c r="EM68" s="30"/>
      <c r="EN68" s="29"/>
      <c r="EO68" s="30"/>
      <c r="EP68" s="33"/>
      <c r="EQ68" s="34"/>
      <c r="ER68" s="36"/>
      <c r="ES68" s="26"/>
      <c r="EV68" s="26"/>
      <c r="EW68" s="29"/>
      <c r="EX68" s="30"/>
      <c r="EY68" s="30"/>
      <c r="EZ68" s="30"/>
      <c r="FA68" s="31"/>
      <c r="FB68" s="31"/>
      <c r="FC68" s="31"/>
      <c r="FD68" s="32"/>
      <c r="FE68" s="32"/>
      <c r="FF68" s="32"/>
      <c r="FG68" s="32"/>
      <c r="FH68" s="30"/>
      <c r="FI68" s="29"/>
      <c r="FJ68" s="30"/>
      <c r="FK68" s="33"/>
      <c r="FL68" s="34"/>
      <c r="FM68" s="36"/>
      <c r="FN68" s="26"/>
      <c r="FQ68" s="26"/>
      <c r="FR68" s="29"/>
      <c r="FS68" s="30"/>
      <c r="FT68" s="30"/>
      <c r="FU68" s="30"/>
      <c r="FV68" s="31"/>
      <c r="FW68" s="31"/>
      <c r="FX68" s="31"/>
      <c r="FY68" s="32"/>
      <c r="FZ68" s="32"/>
      <c r="GA68" s="32"/>
      <c r="GB68" s="32"/>
      <c r="GC68" s="30"/>
      <c r="GD68" s="29"/>
      <c r="GE68" s="30"/>
      <c r="GF68" s="33"/>
      <c r="GG68" s="34"/>
      <c r="GH68" s="36"/>
      <c r="GI68" s="26"/>
      <c r="GL68" s="26"/>
      <c r="GM68" s="29"/>
      <c r="GN68" s="30"/>
      <c r="GO68" s="30"/>
      <c r="GP68" s="30"/>
      <c r="GQ68" s="31"/>
      <c r="GR68" s="31"/>
      <c r="GS68" s="31"/>
      <c r="GT68" s="32"/>
      <c r="GU68" s="32"/>
      <c r="GV68" s="32"/>
      <c r="GW68" s="32"/>
      <c r="GX68" s="30"/>
      <c r="GY68" s="29"/>
      <c r="GZ68" s="30"/>
      <c r="HA68" s="33"/>
      <c r="HB68" s="34"/>
      <c r="HC68" s="36"/>
      <c r="HD68" s="26"/>
      <c r="HG68" s="26"/>
      <c r="HH68" s="29"/>
      <c r="HI68" s="30"/>
      <c r="HJ68" s="30"/>
      <c r="HK68" s="30"/>
      <c r="HL68" s="31"/>
      <c r="HM68" s="31"/>
      <c r="HN68" s="31"/>
      <c r="HO68" s="32"/>
      <c r="HP68" s="32"/>
      <c r="HQ68" s="32"/>
      <c r="HR68" s="32"/>
      <c r="HS68" s="30"/>
      <c r="HT68" s="29"/>
      <c r="HU68" s="30"/>
      <c r="HV68" s="33"/>
      <c r="HW68" s="34"/>
      <c r="HX68" s="36"/>
      <c r="HY68" s="26"/>
      <c r="IB68" s="26"/>
      <c r="IC68" s="29"/>
      <c r="ID68" s="30"/>
      <c r="IE68" s="30"/>
      <c r="IF68" s="30"/>
      <c r="IG68" s="31"/>
      <c r="IH68" s="31"/>
      <c r="II68" s="31"/>
      <c r="IJ68" s="32"/>
      <c r="IK68" s="32"/>
      <c r="IL68" s="32"/>
      <c r="IM68" s="32"/>
      <c r="IN68" s="30"/>
      <c r="IO68" s="29"/>
      <c r="IP68" s="30"/>
      <c r="IQ68" s="33"/>
      <c r="IR68" s="34"/>
      <c r="IS68" s="36"/>
      <c r="IT68" s="26"/>
    </row>
    <row r="69" spans="3:22" ht="15" customHeight="1">
      <c r="C69" s="28" t="s">
        <v>10</v>
      </c>
      <c r="D69" s="28" t="s">
        <v>8</v>
      </c>
      <c r="E69" s="26" t="s">
        <v>20</v>
      </c>
      <c r="G69" s="30">
        <f t="shared" si="0"/>
        <v>0</v>
      </c>
      <c r="H69" s="30">
        <f t="shared" si="1"/>
        <v>0</v>
      </c>
      <c r="I69" s="30">
        <f t="shared" si="2"/>
        <v>0</v>
      </c>
      <c r="J69" s="31">
        <f t="shared" si="3"/>
        <v>0</v>
      </c>
      <c r="K69" s="31">
        <f t="shared" si="4"/>
        <v>0</v>
      </c>
      <c r="L69" s="31">
        <f t="shared" si="5"/>
        <v>0</v>
      </c>
      <c r="M69" s="32">
        <f t="shared" si="6"/>
        <v>0</v>
      </c>
      <c r="N69" s="32">
        <f t="shared" si="7"/>
        <v>0</v>
      </c>
      <c r="O69" s="32">
        <f t="shared" si="8"/>
        <v>0</v>
      </c>
      <c r="P69" s="32">
        <f t="shared" si="9"/>
        <v>0</v>
      </c>
      <c r="Q69" s="30">
        <v>1.021</v>
      </c>
      <c r="R69" s="29">
        <f t="shared" si="10"/>
        <v>0</v>
      </c>
      <c r="S69" s="30">
        <v>0.34</v>
      </c>
      <c r="T69" s="33" t="str">
        <f>IF(F69&gt;=S69,"Q","-")</f>
        <v>-</v>
      </c>
      <c r="V69" s="29">
        <f t="shared" si="11"/>
        <v>0</v>
      </c>
    </row>
    <row r="70" spans="1:254" s="28" customFormat="1" ht="15" customHeight="1">
      <c r="A70" s="27"/>
      <c r="B70" s="26"/>
      <c r="C70" s="28" t="s">
        <v>11</v>
      </c>
      <c r="D70" s="28" t="s">
        <v>8</v>
      </c>
      <c r="E70" s="26" t="s">
        <v>20</v>
      </c>
      <c r="F70" s="29"/>
      <c r="G70" s="30">
        <f t="shared" si="0"/>
        <v>0</v>
      </c>
      <c r="H70" s="30">
        <f t="shared" si="1"/>
        <v>0</v>
      </c>
      <c r="I70" s="30">
        <f t="shared" si="2"/>
        <v>0</v>
      </c>
      <c r="J70" s="31">
        <f t="shared" si="3"/>
        <v>0</v>
      </c>
      <c r="K70" s="31">
        <f t="shared" si="4"/>
        <v>0</v>
      </c>
      <c r="L70" s="31">
        <f t="shared" si="5"/>
        <v>0</v>
      </c>
      <c r="M70" s="32">
        <f t="shared" si="6"/>
        <v>0</v>
      </c>
      <c r="N70" s="32">
        <f t="shared" si="7"/>
        <v>0</v>
      </c>
      <c r="O70" s="32">
        <f t="shared" si="8"/>
        <v>0</v>
      </c>
      <c r="P70" s="32">
        <f t="shared" si="9"/>
        <v>0</v>
      </c>
      <c r="Q70" s="30">
        <v>1.021</v>
      </c>
      <c r="R70" s="29">
        <f t="shared" si="10"/>
        <v>0</v>
      </c>
      <c r="S70" s="30">
        <v>0.34</v>
      </c>
      <c r="T70" s="39" t="s">
        <v>9</v>
      </c>
      <c r="U70" s="34"/>
      <c r="V70" s="29">
        <f t="shared" si="11"/>
        <v>0</v>
      </c>
      <c r="W70" s="26"/>
      <c r="X70" s="51"/>
      <c r="Y70" s="55"/>
      <c r="Z70" s="26"/>
      <c r="AA70" s="29"/>
      <c r="AB70" s="30"/>
      <c r="AC70" s="30"/>
      <c r="AD70" s="30"/>
      <c r="AE70" s="31"/>
      <c r="AF70" s="31"/>
      <c r="AG70" s="31"/>
      <c r="AH70" s="32"/>
      <c r="AI70" s="32"/>
      <c r="AJ70" s="32"/>
      <c r="AK70" s="32"/>
      <c r="AL70" s="30"/>
      <c r="AM70" s="29"/>
      <c r="AN70" s="30"/>
      <c r="AO70" s="33"/>
      <c r="AP70" s="34"/>
      <c r="AQ70" s="36"/>
      <c r="AR70" s="26"/>
      <c r="AU70" s="26"/>
      <c r="AV70" s="29"/>
      <c r="AW70" s="30"/>
      <c r="AX70" s="30"/>
      <c r="AY70" s="30"/>
      <c r="AZ70" s="31"/>
      <c r="BA70" s="31"/>
      <c r="BB70" s="31"/>
      <c r="BC70" s="32"/>
      <c r="BD70" s="32"/>
      <c r="BE70" s="32"/>
      <c r="BF70" s="32"/>
      <c r="BG70" s="30"/>
      <c r="BH70" s="29"/>
      <c r="BI70" s="30"/>
      <c r="BJ70" s="33"/>
      <c r="BK70" s="34"/>
      <c r="BL70" s="36"/>
      <c r="BM70" s="26"/>
      <c r="BP70" s="26"/>
      <c r="BQ70" s="29"/>
      <c r="BR70" s="30"/>
      <c r="BS70" s="30"/>
      <c r="BT70" s="30"/>
      <c r="BU70" s="31"/>
      <c r="BV70" s="31"/>
      <c r="BW70" s="31"/>
      <c r="BX70" s="32"/>
      <c r="BY70" s="32"/>
      <c r="BZ70" s="32"/>
      <c r="CA70" s="32"/>
      <c r="CB70" s="30"/>
      <c r="CC70" s="29"/>
      <c r="CD70" s="30"/>
      <c r="CE70" s="33"/>
      <c r="CF70" s="34"/>
      <c r="CG70" s="36"/>
      <c r="CH70" s="26"/>
      <c r="CK70" s="26"/>
      <c r="CL70" s="29"/>
      <c r="CM70" s="30"/>
      <c r="CN70" s="30"/>
      <c r="CO70" s="30"/>
      <c r="CP70" s="31"/>
      <c r="CQ70" s="31"/>
      <c r="CR70" s="31"/>
      <c r="CS70" s="32"/>
      <c r="CT70" s="32"/>
      <c r="CU70" s="32"/>
      <c r="CV70" s="32"/>
      <c r="CW70" s="30"/>
      <c r="CX70" s="29"/>
      <c r="CY70" s="30"/>
      <c r="CZ70" s="33"/>
      <c r="DA70" s="34"/>
      <c r="DB70" s="36"/>
      <c r="DC70" s="26"/>
      <c r="DF70" s="26"/>
      <c r="DG70" s="29"/>
      <c r="DH70" s="30"/>
      <c r="DI70" s="30"/>
      <c r="DJ70" s="30"/>
      <c r="DK70" s="31"/>
      <c r="DL70" s="31"/>
      <c r="DM70" s="31"/>
      <c r="DN70" s="32"/>
      <c r="DO70" s="32"/>
      <c r="DP70" s="32"/>
      <c r="DQ70" s="32"/>
      <c r="DR70" s="30"/>
      <c r="DS70" s="29"/>
      <c r="DT70" s="30"/>
      <c r="DU70" s="33"/>
      <c r="DV70" s="34"/>
      <c r="DW70" s="36"/>
      <c r="DX70" s="26"/>
      <c r="EA70" s="26"/>
      <c r="EB70" s="29"/>
      <c r="EC70" s="30"/>
      <c r="ED70" s="30"/>
      <c r="EE70" s="30"/>
      <c r="EF70" s="31"/>
      <c r="EG70" s="31"/>
      <c r="EH70" s="31"/>
      <c r="EI70" s="32"/>
      <c r="EJ70" s="32"/>
      <c r="EK70" s="32"/>
      <c r="EL70" s="32"/>
      <c r="EM70" s="30"/>
      <c r="EN70" s="29"/>
      <c r="EO70" s="30"/>
      <c r="EP70" s="33"/>
      <c r="EQ70" s="34"/>
      <c r="ER70" s="36"/>
      <c r="ES70" s="26"/>
      <c r="EV70" s="26"/>
      <c r="EW70" s="29"/>
      <c r="EX70" s="30"/>
      <c r="EY70" s="30"/>
      <c r="EZ70" s="30"/>
      <c r="FA70" s="31"/>
      <c r="FB70" s="31"/>
      <c r="FC70" s="31"/>
      <c r="FD70" s="32"/>
      <c r="FE70" s="32"/>
      <c r="FF70" s="32"/>
      <c r="FG70" s="32"/>
      <c r="FH70" s="30"/>
      <c r="FI70" s="29"/>
      <c r="FJ70" s="30"/>
      <c r="FK70" s="33"/>
      <c r="FL70" s="34"/>
      <c r="FM70" s="36"/>
      <c r="FN70" s="26"/>
      <c r="FQ70" s="26"/>
      <c r="FR70" s="29"/>
      <c r="FS70" s="30"/>
      <c r="FT70" s="30"/>
      <c r="FU70" s="30"/>
      <c r="FV70" s="31"/>
      <c r="FW70" s="31"/>
      <c r="FX70" s="31"/>
      <c r="FY70" s="32"/>
      <c r="FZ70" s="32"/>
      <c r="GA70" s="32"/>
      <c r="GB70" s="32"/>
      <c r="GC70" s="30"/>
      <c r="GD70" s="29"/>
      <c r="GE70" s="30"/>
      <c r="GF70" s="33"/>
      <c r="GG70" s="34"/>
      <c r="GH70" s="36"/>
      <c r="GI70" s="26"/>
      <c r="GL70" s="26"/>
      <c r="GM70" s="29"/>
      <c r="GN70" s="30"/>
      <c r="GO70" s="30"/>
      <c r="GP70" s="30"/>
      <c r="GQ70" s="31"/>
      <c r="GR70" s="31"/>
      <c r="GS70" s="31"/>
      <c r="GT70" s="32"/>
      <c r="GU70" s="32"/>
      <c r="GV70" s="32"/>
      <c r="GW70" s="32"/>
      <c r="GX70" s="30"/>
      <c r="GY70" s="29"/>
      <c r="GZ70" s="30"/>
      <c r="HA70" s="33"/>
      <c r="HB70" s="34"/>
      <c r="HC70" s="36"/>
      <c r="HD70" s="26"/>
      <c r="HG70" s="26"/>
      <c r="HH70" s="29"/>
      <c r="HI70" s="30"/>
      <c r="HJ70" s="30"/>
      <c r="HK70" s="30"/>
      <c r="HL70" s="31"/>
      <c r="HM70" s="31"/>
      <c r="HN70" s="31"/>
      <c r="HO70" s="32"/>
      <c r="HP70" s="32"/>
      <c r="HQ70" s="32"/>
      <c r="HR70" s="32"/>
      <c r="HS70" s="30"/>
      <c r="HT70" s="29"/>
      <c r="HU70" s="30"/>
      <c r="HV70" s="33"/>
      <c r="HW70" s="34"/>
      <c r="HX70" s="36"/>
      <c r="HY70" s="26"/>
      <c r="IB70" s="26"/>
      <c r="IC70" s="29"/>
      <c r="ID70" s="30"/>
      <c r="IE70" s="30"/>
      <c r="IF70" s="30"/>
      <c r="IG70" s="31"/>
      <c r="IH70" s="31"/>
      <c r="II70" s="31"/>
      <c r="IJ70" s="32"/>
      <c r="IK70" s="32"/>
      <c r="IL70" s="32"/>
      <c r="IM70" s="32"/>
      <c r="IN70" s="30"/>
      <c r="IO70" s="29"/>
      <c r="IP70" s="30"/>
      <c r="IQ70" s="33"/>
      <c r="IR70" s="34"/>
      <c r="IS70" s="36"/>
      <c r="IT70" s="26"/>
    </row>
    <row r="71" spans="3:22" ht="15" customHeight="1">
      <c r="C71" s="28" t="s">
        <v>7</v>
      </c>
      <c r="D71" s="28" t="s">
        <v>8</v>
      </c>
      <c r="E71" s="45" t="s">
        <v>111</v>
      </c>
      <c r="G71" s="30">
        <f>F71*2.2046</f>
        <v>0</v>
      </c>
      <c r="H71" s="30">
        <f aca="true" t="shared" si="12" ref="H71:I74">(G71-J71)*16</f>
        <v>0</v>
      </c>
      <c r="I71" s="30">
        <f t="shared" si="12"/>
        <v>0</v>
      </c>
      <c r="J71" s="31">
        <f aca="true" t="shared" si="13" ref="J71:K74">ROUNDDOWN(G71,0)</f>
        <v>0</v>
      </c>
      <c r="K71" s="31">
        <f t="shared" si="13"/>
        <v>0</v>
      </c>
      <c r="L71" s="31">
        <f>ROUND(I71,0)</f>
        <v>0</v>
      </c>
      <c r="M71" s="32">
        <f>IF(N71=16,J71+1,J71)</f>
        <v>0</v>
      </c>
      <c r="N71" s="32">
        <f>IF(L71=16,K71+1,K71)</f>
        <v>0</v>
      </c>
      <c r="O71" s="32">
        <f>IF(N71=16,0,N71)</f>
        <v>0</v>
      </c>
      <c r="P71" s="32">
        <f>IF(L71=16,0,L71)</f>
        <v>0</v>
      </c>
      <c r="Q71" s="30">
        <v>0.68</v>
      </c>
      <c r="R71" s="29">
        <f>F71/Q71*100</f>
        <v>0</v>
      </c>
      <c r="S71" s="30">
        <v>0.76575</v>
      </c>
      <c r="T71" s="33" t="str">
        <f>IF(F71&gt;=S71,"Q","-")</f>
        <v>-</v>
      </c>
      <c r="V71" s="29">
        <f t="shared" si="11"/>
        <v>0</v>
      </c>
    </row>
    <row r="72" spans="1:254" s="28" customFormat="1" ht="15" customHeight="1">
      <c r="A72" s="27"/>
      <c r="B72" s="26"/>
      <c r="C72" s="28" t="s">
        <v>13</v>
      </c>
      <c r="D72" s="28" t="s">
        <v>8</v>
      </c>
      <c r="E72" s="45" t="s">
        <v>111</v>
      </c>
      <c r="F72" s="29"/>
      <c r="G72" s="30">
        <f>F72*2.2046</f>
        <v>0</v>
      </c>
      <c r="H72" s="30">
        <f t="shared" si="12"/>
        <v>0</v>
      </c>
      <c r="I72" s="30">
        <f t="shared" si="12"/>
        <v>0</v>
      </c>
      <c r="J72" s="31">
        <f t="shared" si="13"/>
        <v>0</v>
      </c>
      <c r="K72" s="31">
        <f t="shared" si="13"/>
        <v>0</v>
      </c>
      <c r="L72" s="31">
        <f>ROUND(I72,0)</f>
        <v>0</v>
      </c>
      <c r="M72" s="32">
        <f>IF(N72=16,J72+1,J72)</f>
        <v>0</v>
      </c>
      <c r="N72" s="32">
        <f>IF(L72=16,K72+1,K72)</f>
        <v>0</v>
      </c>
      <c r="O72" s="32">
        <f>IF(N72=16,0,N72)</f>
        <v>0</v>
      </c>
      <c r="P72" s="32">
        <f>IF(L72=16,0,L72)</f>
        <v>0</v>
      </c>
      <c r="Q72" s="30">
        <v>0.68</v>
      </c>
      <c r="R72" s="29">
        <f>F72/Q72*100</f>
        <v>0</v>
      </c>
      <c r="S72" s="30">
        <v>0.34</v>
      </c>
      <c r="T72" s="33" t="str">
        <f>IF(F72&gt;=S72,"Q","-")</f>
        <v>-</v>
      </c>
      <c r="U72" s="34"/>
      <c r="V72" s="29">
        <f t="shared" si="11"/>
        <v>0</v>
      </c>
      <c r="W72" s="26"/>
      <c r="X72" s="51"/>
      <c r="Y72" s="55"/>
      <c r="Z72" s="26"/>
      <c r="AA72" s="29"/>
      <c r="AB72" s="30"/>
      <c r="AC72" s="30"/>
      <c r="AD72" s="30"/>
      <c r="AE72" s="31"/>
      <c r="AF72" s="31"/>
      <c r="AG72" s="31"/>
      <c r="AH72" s="32"/>
      <c r="AI72" s="32"/>
      <c r="AJ72" s="32"/>
      <c r="AK72" s="32"/>
      <c r="AL72" s="30"/>
      <c r="AM72" s="29"/>
      <c r="AN72" s="30"/>
      <c r="AO72" s="33"/>
      <c r="AP72" s="34"/>
      <c r="AQ72" s="36"/>
      <c r="AR72" s="26"/>
      <c r="AU72" s="26"/>
      <c r="AV72" s="29"/>
      <c r="AW72" s="30"/>
      <c r="AX72" s="30"/>
      <c r="AY72" s="30"/>
      <c r="AZ72" s="31"/>
      <c r="BA72" s="31"/>
      <c r="BB72" s="31"/>
      <c r="BC72" s="32"/>
      <c r="BD72" s="32"/>
      <c r="BE72" s="32"/>
      <c r="BF72" s="32"/>
      <c r="BG72" s="30"/>
      <c r="BH72" s="29"/>
      <c r="BI72" s="30"/>
      <c r="BJ72" s="33"/>
      <c r="BK72" s="34"/>
      <c r="BL72" s="36"/>
      <c r="BM72" s="26"/>
      <c r="BP72" s="26"/>
      <c r="BQ72" s="29"/>
      <c r="BR72" s="30"/>
      <c r="BS72" s="30"/>
      <c r="BT72" s="30"/>
      <c r="BU72" s="31"/>
      <c r="BV72" s="31"/>
      <c r="BW72" s="31"/>
      <c r="BX72" s="32"/>
      <c r="BY72" s="32"/>
      <c r="BZ72" s="32"/>
      <c r="CA72" s="32"/>
      <c r="CB72" s="30"/>
      <c r="CC72" s="29"/>
      <c r="CD72" s="30"/>
      <c r="CE72" s="33"/>
      <c r="CF72" s="34"/>
      <c r="CG72" s="36"/>
      <c r="CH72" s="26"/>
      <c r="CK72" s="26"/>
      <c r="CL72" s="29"/>
      <c r="CM72" s="30"/>
      <c r="CN72" s="30"/>
      <c r="CO72" s="30"/>
      <c r="CP72" s="31"/>
      <c r="CQ72" s="31"/>
      <c r="CR72" s="31"/>
      <c r="CS72" s="32"/>
      <c r="CT72" s="32"/>
      <c r="CU72" s="32"/>
      <c r="CV72" s="32"/>
      <c r="CW72" s="30"/>
      <c r="CX72" s="29"/>
      <c r="CY72" s="30"/>
      <c r="CZ72" s="33"/>
      <c r="DA72" s="34"/>
      <c r="DB72" s="36"/>
      <c r="DC72" s="26"/>
      <c r="DF72" s="26"/>
      <c r="DG72" s="29"/>
      <c r="DH72" s="30"/>
      <c r="DI72" s="30"/>
      <c r="DJ72" s="30"/>
      <c r="DK72" s="31"/>
      <c r="DL72" s="31"/>
      <c r="DM72" s="31"/>
      <c r="DN72" s="32"/>
      <c r="DO72" s="32"/>
      <c r="DP72" s="32"/>
      <c r="DQ72" s="32"/>
      <c r="DR72" s="30"/>
      <c r="DS72" s="29"/>
      <c r="DT72" s="30"/>
      <c r="DU72" s="33"/>
      <c r="DV72" s="34"/>
      <c r="DW72" s="36"/>
      <c r="DX72" s="26"/>
      <c r="EA72" s="26"/>
      <c r="EB72" s="29"/>
      <c r="EC72" s="30"/>
      <c r="ED72" s="30"/>
      <c r="EE72" s="30"/>
      <c r="EF72" s="31"/>
      <c r="EG72" s="31"/>
      <c r="EH72" s="31"/>
      <c r="EI72" s="32"/>
      <c r="EJ72" s="32"/>
      <c r="EK72" s="32"/>
      <c r="EL72" s="32"/>
      <c r="EM72" s="30"/>
      <c r="EN72" s="29"/>
      <c r="EO72" s="30"/>
      <c r="EP72" s="33"/>
      <c r="EQ72" s="34"/>
      <c r="ER72" s="36"/>
      <c r="ES72" s="26"/>
      <c r="EV72" s="26"/>
      <c r="EW72" s="29"/>
      <c r="EX72" s="30"/>
      <c r="EY72" s="30"/>
      <c r="EZ72" s="30"/>
      <c r="FA72" s="31"/>
      <c r="FB72" s="31"/>
      <c r="FC72" s="31"/>
      <c r="FD72" s="32"/>
      <c r="FE72" s="32"/>
      <c r="FF72" s="32"/>
      <c r="FG72" s="32"/>
      <c r="FH72" s="30"/>
      <c r="FI72" s="29"/>
      <c r="FJ72" s="30"/>
      <c r="FK72" s="33"/>
      <c r="FL72" s="34"/>
      <c r="FM72" s="36"/>
      <c r="FN72" s="26"/>
      <c r="FQ72" s="26"/>
      <c r="FR72" s="29"/>
      <c r="FS72" s="30"/>
      <c r="FT72" s="30"/>
      <c r="FU72" s="30"/>
      <c r="FV72" s="31"/>
      <c r="FW72" s="31"/>
      <c r="FX72" s="31"/>
      <c r="FY72" s="32"/>
      <c r="FZ72" s="32"/>
      <c r="GA72" s="32"/>
      <c r="GB72" s="32"/>
      <c r="GC72" s="30"/>
      <c r="GD72" s="29"/>
      <c r="GE72" s="30"/>
      <c r="GF72" s="33"/>
      <c r="GG72" s="34"/>
      <c r="GH72" s="36"/>
      <c r="GI72" s="26"/>
      <c r="GL72" s="26"/>
      <c r="GM72" s="29"/>
      <c r="GN72" s="30"/>
      <c r="GO72" s="30"/>
      <c r="GP72" s="30"/>
      <c r="GQ72" s="31"/>
      <c r="GR72" s="31"/>
      <c r="GS72" s="31"/>
      <c r="GT72" s="32"/>
      <c r="GU72" s="32"/>
      <c r="GV72" s="32"/>
      <c r="GW72" s="32"/>
      <c r="GX72" s="30"/>
      <c r="GY72" s="29"/>
      <c r="GZ72" s="30"/>
      <c r="HA72" s="33"/>
      <c r="HB72" s="34"/>
      <c r="HC72" s="36"/>
      <c r="HD72" s="26"/>
      <c r="HG72" s="26"/>
      <c r="HH72" s="29"/>
      <c r="HI72" s="30"/>
      <c r="HJ72" s="30"/>
      <c r="HK72" s="30"/>
      <c r="HL72" s="31"/>
      <c r="HM72" s="31"/>
      <c r="HN72" s="31"/>
      <c r="HO72" s="32"/>
      <c r="HP72" s="32"/>
      <c r="HQ72" s="32"/>
      <c r="HR72" s="32"/>
      <c r="HS72" s="30"/>
      <c r="HT72" s="29"/>
      <c r="HU72" s="30"/>
      <c r="HV72" s="33"/>
      <c r="HW72" s="34"/>
      <c r="HX72" s="36"/>
      <c r="HY72" s="26"/>
      <c r="IB72" s="26"/>
      <c r="IC72" s="29"/>
      <c r="ID72" s="30"/>
      <c r="IE72" s="30"/>
      <c r="IF72" s="30"/>
      <c r="IG72" s="31"/>
      <c r="IH72" s="31"/>
      <c r="II72" s="31"/>
      <c r="IJ72" s="32"/>
      <c r="IK72" s="32"/>
      <c r="IL72" s="32"/>
      <c r="IM72" s="32"/>
      <c r="IN72" s="30"/>
      <c r="IO72" s="29"/>
      <c r="IP72" s="30"/>
      <c r="IQ72" s="33"/>
      <c r="IR72" s="34"/>
      <c r="IS72" s="36"/>
      <c r="IT72" s="26"/>
    </row>
    <row r="73" spans="3:22" ht="15" customHeight="1">
      <c r="C73" s="28" t="s">
        <v>10</v>
      </c>
      <c r="D73" s="28" t="s">
        <v>8</v>
      </c>
      <c r="E73" s="45" t="s">
        <v>111</v>
      </c>
      <c r="G73" s="30">
        <f>F73*2.2046</f>
        <v>0</v>
      </c>
      <c r="H73" s="30">
        <f t="shared" si="12"/>
        <v>0</v>
      </c>
      <c r="I73" s="30">
        <f t="shared" si="12"/>
        <v>0</v>
      </c>
      <c r="J73" s="31">
        <f t="shared" si="13"/>
        <v>0</v>
      </c>
      <c r="K73" s="31">
        <f t="shared" si="13"/>
        <v>0</v>
      </c>
      <c r="L73" s="31">
        <f>ROUND(I73,0)</f>
        <v>0</v>
      </c>
      <c r="M73" s="32">
        <f>IF(N73=16,J73+1,J73)</f>
        <v>0</v>
      </c>
      <c r="N73" s="32">
        <f>IF(L73=16,K73+1,K73)</f>
        <v>0</v>
      </c>
      <c r="O73" s="32">
        <f>IF(N73=16,0,N73)</f>
        <v>0</v>
      </c>
      <c r="P73" s="32">
        <f>IF(L73=16,0,L73)</f>
        <v>0</v>
      </c>
      <c r="Q73" s="30">
        <v>0.68</v>
      </c>
      <c r="R73" s="29">
        <f>F73/Q73*100</f>
        <v>0</v>
      </c>
      <c r="S73" s="30">
        <v>0.34</v>
      </c>
      <c r="T73" s="33" t="str">
        <f>IF(F73&gt;=S73,"Q","-")</f>
        <v>-</v>
      </c>
      <c r="V73" s="29">
        <f t="shared" si="11"/>
        <v>0</v>
      </c>
    </row>
    <row r="74" spans="1:254" s="28" customFormat="1" ht="15" customHeight="1">
      <c r="A74" s="27"/>
      <c r="B74" s="26"/>
      <c r="C74" s="28" t="s">
        <v>11</v>
      </c>
      <c r="D74" s="28" t="s">
        <v>8</v>
      </c>
      <c r="E74" s="45" t="s">
        <v>111</v>
      </c>
      <c r="F74" s="29"/>
      <c r="G74" s="30">
        <f>F74*2.2046</f>
        <v>0</v>
      </c>
      <c r="H74" s="30">
        <f t="shared" si="12"/>
        <v>0</v>
      </c>
      <c r="I74" s="30">
        <f t="shared" si="12"/>
        <v>0</v>
      </c>
      <c r="J74" s="31">
        <f t="shared" si="13"/>
        <v>0</v>
      </c>
      <c r="K74" s="31">
        <f t="shared" si="13"/>
        <v>0</v>
      </c>
      <c r="L74" s="31">
        <f>ROUND(I74,0)</f>
        <v>0</v>
      </c>
      <c r="M74" s="32">
        <f>IF(N74=16,J74+1,J74)</f>
        <v>0</v>
      </c>
      <c r="N74" s="32">
        <f>IF(L74=16,K74+1,K74)</f>
        <v>0</v>
      </c>
      <c r="O74" s="32">
        <f>IF(N74=16,0,N74)</f>
        <v>0</v>
      </c>
      <c r="P74" s="32">
        <f>IF(L74=16,0,L74)</f>
        <v>0</v>
      </c>
      <c r="Q74" s="30">
        <v>0.68</v>
      </c>
      <c r="R74" s="29">
        <f>F74/Q74*100</f>
        <v>0</v>
      </c>
      <c r="S74" s="30">
        <v>0.34</v>
      </c>
      <c r="T74" s="39" t="s">
        <v>9</v>
      </c>
      <c r="U74" s="34"/>
      <c r="V74" s="29">
        <f t="shared" si="11"/>
        <v>0</v>
      </c>
      <c r="W74" s="26"/>
      <c r="X74" s="51"/>
      <c r="Y74" s="55"/>
      <c r="Z74" s="26"/>
      <c r="AA74" s="29"/>
      <c r="AB74" s="30"/>
      <c r="AC74" s="30"/>
      <c r="AD74" s="30"/>
      <c r="AE74" s="31"/>
      <c r="AF74" s="31"/>
      <c r="AG74" s="31"/>
      <c r="AH74" s="32"/>
      <c r="AI74" s="32"/>
      <c r="AJ74" s="32"/>
      <c r="AK74" s="32"/>
      <c r="AL74" s="30"/>
      <c r="AM74" s="29"/>
      <c r="AN74" s="30"/>
      <c r="AO74" s="33"/>
      <c r="AP74" s="34"/>
      <c r="AQ74" s="36"/>
      <c r="AR74" s="26"/>
      <c r="AU74" s="26"/>
      <c r="AV74" s="29"/>
      <c r="AW74" s="30"/>
      <c r="AX74" s="30"/>
      <c r="AY74" s="30"/>
      <c r="AZ74" s="31"/>
      <c r="BA74" s="31"/>
      <c r="BB74" s="31"/>
      <c r="BC74" s="32"/>
      <c r="BD74" s="32"/>
      <c r="BE74" s="32"/>
      <c r="BF74" s="32"/>
      <c r="BG74" s="30"/>
      <c r="BH74" s="29"/>
      <c r="BI74" s="30"/>
      <c r="BJ74" s="33"/>
      <c r="BK74" s="34"/>
      <c r="BL74" s="36"/>
      <c r="BM74" s="26"/>
      <c r="BP74" s="26"/>
      <c r="BQ74" s="29"/>
      <c r="BR74" s="30"/>
      <c r="BS74" s="30"/>
      <c r="BT74" s="30"/>
      <c r="BU74" s="31"/>
      <c r="BV74" s="31"/>
      <c r="BW74" s="31"/>
      <c r="BX74" s="32"/>
      <c r="BY74" s="32"/>
      <c r="BZ74" s="32"/>
      <c r="CA74" s="32"/>
      <c r="CB74" s="30"/>
      <c r="CC74" s="29"/>
      <c r="CD74" s="30"/>
      <c r="CE74" s="33"/>
      <c r="CF74" s="34"/>
      <c r="CG74" s="36"/>
      <c r="CH74" s="26"/>
      <c r="CK74" s="26"/>
      <c r="CL74" s="29"/>
      <c r="CM74" s="30"/>
      <c r="CN74" s="30"/>
      <c r="CO74" s="30"/>
      <c r="CP74" s="31"/>
      <c r="CQ74" s="31"/>
      <c r="CR74" s="31"/>
      <c r="CS74" s="32"/>
      <c r="CT74" s="32"/>
      <c r="CU74" s="32"/>
      <c r="CV74" s="32"/>
      <c r="CW74" s="30"/>
      <c r="CX74" s="29"/>
      <c r="CY74" s="30"/>
      <c r="CZ74" s="33"/>
      <c r="DA74" s="34"/>
      <c r="DB74" s="36"/>
      <c r="DC74" s="26"/>
      <c r="DF74" s="26"/>
      <c r="DG74" s="29"/>
      <c r="DH74" s="30"/>
      <c r="DI74" s="30"/>
      <c r="DJ74" s="30"/>
      <c r="DK74" s="31"/>
      <c r="DL74" s="31"/>
      <c r="DM74" s="31"/>
      <c r="DN74" s="32"/>
      <c r="DO74" s="32"/>
      <c r="DP74" s="32"/>
      <c r="DQ74" s="32"/>
      <c r="DR74" s="30"/>
      <c r="DS74" s="29"/>
      <c r="DT74" s="30"/>
      <c r="DU74" s="33"/>
      <c r="DV74" s="34"/>
      <c r="DW74" s="36"/>
      <c r="DX74" s="26"/>
      <c r="EA74" s="26"/>
      <c r="EB74" s="29"/>
      <c r="EC74" s="30"/>
      <c r="ED74" s="30"/>
      <c r="EE74" s="30"/>
      <c r="EF74" s="31"/>
      <c r="EG74" s="31"/>
      <c r="EH74" s="31"/>
      <c r="EI74" s="32"/>
      <c r="EJ74" s="32"/>
      <c r="EK74" s="32"/>
      <c r="EL74" s="32"/>
      <c r="EM74" s="30"/>
      <c r="EN74" s="29"/>
      <c r="EO74" s="30"/>
      <c r="EP74" s="33"/>
      <c r="EQ74" s="34"/>
      <c r="ER74" s="36"/>
      <c r="ES74" s="26"/>
      <c r="EV74" s="26"/>
      <c r="EW74" s="29"/>
      <c r="EX74" s="30"/>
      <c r="EY74" s="30"/>
      <c r="EZ74" s="30"/>
      <c r="FA74" s="31"/>
      <c r="FB74" s="31"/>
      <c r="FC74" s="31"/>
      <c r="FD74" s="32"/>
      <c r="FE74" s="32"/>
      <c r="FF74" s="32"/>
      <c r="FG74" s="32"/>
      <c r="FH74" s="30"/>
      <c r="FI74" s="29"/>
      <c r="FJ74" s="30"/>
      <c r="FK74" s="33"/>
      <c r="FL74" s="34"/>
      <c r="FM74" s="36"/>
      <c r="FN74" s="26"/>
      <c r="FQ74" s="26"/>
      <c r="FR74" s="29"/>
      <c r="FS74" s="30"/>
      <c r="FT74" s="30"/>
      <c r="FU74" s="30"/>
      <c r="FV74" s="31"/>
      <c r="FW74" s="31"/>
      <c r="FX74" s="31"/>
      <c r="FY74" s="32"/>
      <c r="FZ74" s="32"/>
      <c r="GA74" s="32"/>
      <c r="GB74" s="32"/>
      <c r="GC74" s="30"/>
      <c r="GD74" s="29"/>
      <c r="GE74" s="30"/>
      <c r="GF74" s="33"/>
      <c r="GG74" s="34"/>
      <c r="GH74" s="36"/>
      <c r="GI74" s="26"/>
      <c r="GL74" s="26"/>
      <c r="GM74" s="29"/>
      <c r="GN74" s="30"/>
      <c r="GO74" s="30"/>
      <c r="GP74" s="30"/>
      <c r="GQ74" s="31"/>
      <c r="GR74" s="31"/>
      <c r="GS74" s="31"/>
      <c r="GT74" s="32"/>
      <c r="GU74" s="32"/>
      <c r="GV74" s="32"/>
      <c r="GW74" s="32"/>
      <c r="GX74" s="30"/>
      <c r="GY74" s="29"/>
      <c r="GZ74" s="30"/>
      <c r="HA74" s="33"/>
      <c r="HB74" s="34"/>
      <c r="HC74" s="36"/>
      <c r="HD74" s="26"/>
      <c r="HG74" s="26"/>
      <c r="HH74" s="29"/>
      <c r="HI74" s="30"/>
      <c r="HJ74" s="30"/>
      <c r="HK74" s="30"/>
      <c r="HL74" s="31"/>
      <c r="HM74" s="31"/>
      <c r="HN74" s="31"/>
      <c r="HO74" s="32"/>
      <c r="HP74" s="32"/>
      <c r="HQ74" s="32"/>
      <c r="HR74" s="32"/>
      <c r="HS74" s="30"/>
      <c r="HT74" s="29"/>
      <c r="HU74" s="30"/>
      <c r="HV74" s="33"/>
      <c r="HW74" s="34"/>
      <c r="HX74" s="36"/>
      <c r="HY74" s="26"/>
      <c r="IB74" s="26"/>
      <c r="IC74" s="29"/>
      <c r="ID74" s="30"/>
      <c r="IE74" s="30"/>
      <c r="IF74" s="30"/>
      <c r="IG74" s="31"/>
      <c r="IH74" s="31"/>
      <c r="II74" s="31"/>
      <c r="IJ74" s="32"/>
      <c r="IK74" s="32"/>
      <c r="IL74" s="32"/>
      <c r="IM74" s="32"/>
      <c r="IN74" s="30"/>
      <c r="IO74" s="29"/>
      <c r="IP74" s="30"/>
      <c r="IQ74" s="33"/>
      <c r="IR74" s="34"/>
      <c r="IS74" s="36"/>
      <c r="IT74" s="26"/>
    </row>
    <row r="75" spans="1:25" s="40" customFormat="1" ht="15" customHeight="1">
      <c r="A75" s="27"/>
      <c r="B75" s="26"/>
      <c r="C75" s="28" t="s">
        <v>7</v>
      </c>
      <c r="D75" s="28" t="s">
        <v>8</v>
      </c>
      <c r="E75" s="26" t="s">
        <v>21</v>
      </c>
      <c r="F75" s="29"/>
      <c r="G75" s="30">
        <f aca="true" t="shared" si="14" ref="G75:G102">F75*2.2046</f>
        <v>0</v>
      </c>
      <c r="H75" s="30">
        <f aca="true" t="shared" si="15" ref="H75:H102">(G75-J75)*16</f>
        <v>0</v>
      </c>
      <c r="I75" s="30">
        <f aca="true" t="shared" si="16" ref="I75:I102">(H75-K75)*16</f>
        <v>0</v>
      </c>
      <c r="J75" s="31">
        <f aca="true" t="shared" si="17" ref="J75:J102">ROUNDDOWN(G75,0)</f>
        <v>0</v>
      </c>
      <c r="K75" s="31">
        <f aca="true" t="shared" si="18" ref="K75:K102">ROUNDDOWN(H75,0)</f>
        <v>0</v>
      </c>
      <c r="L75" s="31">
        <f aca="true" t="shared" si="19" ref="L75:L102">ROUND(I75,0)</f>
        <v>0</v>
      </c>
      <c r="M75" s="32">
        <f aca="true" t="shared" si="20" ref="M75:M102">IF(N75=16,J75+1,J75)</f>
        <v>0</v>
      </c>
      <c r="N75" s="32">
        <f aca="true" t="shared" si="21" ref="N75:N102">IF(L75=16,K75+1,K75)</f>
        <v>0</v>
      </c>
      <c r="O75" s="32">
        <f aca="true" t="shared" si="22" ref="O75:O102">IF(N75=16,0,N75)</f>
        <v>0</v>
      </c>
      <c r="P75" s="32">
        <f aca="true" t="shared" si="23" ref="P75:P102">IF(L75=16,0,L75)</f>
        <v>0</v>
      </c>
      <c r="Q75" s="30">
        <v>1.021</v>
      </c>
      <c r="R75" s="29">
        <f aca="true" t="shared" si="24" ref="R75:R102">F75/Q75*100</f>
        <v>0</v>
      </c>
      <c r="S75" s="30">
        <v>0.766</v>
      </c>
      <c r="T75" s="33" t="str">
        <f>IF(F75&gt;=S75,"Q","-")</f>
        <v>-</v>
      </c>
      <c r="U75" s="34"/>
      <c r="V75" s="29">
        <f>SUM(F75)/0.907*100</f>
        <v>0</v>
      </c>
      <c r="X75" s="52"/>
      <c r="Y75" s="41"/>
    </row>
    <row r="76" spans="3:22" ht="15" customHeight="1">
      <c r="C76" s="28" t="s">
        <v>13</v>
      </c>
      <c r="D76" s="28" t="s">
        <v>8</v>
      </c>
      <c r="E76" s="26" t="s">
        <v>21</v>
      </c>
      <c r="G76" s="30">
        <f t="shared" si="14"/>
        <v>0</v>
      </c>
      <c r="H76" s="30">
        <f t="shared" si="15"/>
        <v>0</v>
      </c>
      <c r="I76" s="30">
        <f t="shared" si="16"/>
        <v>0</v>
      </c>
      <c r="J76" s="31">
        <f t="shared" si="17"/>
        <v>0</v>
      </c>
      <c r="K76" s="31">
        <f t="shared" si="18"/>
        <v>0</v>
      </c>
      <c r="L76" s="31">
        <f t="shared" si="19"/>
        <v>0</v>
      </c>
      <c r="M76" s="32">
        <f t="shared" si="20"/>
        <v>0</v>
      </c>
      <c r="N76" s="32">
        <f t="shared" si="21"/>
        <v>0</v>
      </c>
      <c r="O76" s="32">
        <f t="shared" si="22"/>
        <v>0</v>
      </c>
      <c r="P76" s="32">
        <f t="shared" si="23"/>
        <v>0</v>
      </c>
      <c r="Q76" s="30">
        <v>1.021</v>
      </c>
      <c r="R76" s="29">
        <f t="shared" si="24"/>
        <v>0</v>
      </c>
      <c r="S76" s="30">
        <v>0.454</v>
      </c>
      <c r="T76" s="33" t="str">
        <f>IF(F76&gt;=S76,"Q","-")</f>
        <v>-</v>
      </c>
      <c r="V76" s="29">
        <f>SUM(F76)/0.907*100</f>
        <v>0</v>
      </c>
    </row>
    <row r="77" spans="1:254" s="28" customFormat="1" ht="15" customHeight="1">
      <c r="A77" s="27"/>
      <c r="B77" s="26"/>
      <c r="C77" s="28" t="s">
        <v>10</v>
      </c>
      <c r="D77" s="28" t="s">
        <v>8</v>
      </c>
      <c r="E77" s="26" t="s">
        <v>21</v>
      </c>
      <c r="F77" s="29"/>
      <c r="G77" s="30">
        <f t="shared" si="14"/>
        <v>0</v>
      </c>
      <c r="H77" s="30">
        <f t="shared" si="15"/>
        <v>0</v>
      </c>
      <c r="I77" s="30">
        <f t="shared" si="16"/>
        <v>0</v>
      </c>
      <c r="J77" s="31">
        <f t="shared" si="17"/>
        <v>0</v>
      </c>
      <c r="K77" s="31">
        <f t="shared" si="18"/>
        <v>0</v>
      </c>
      <c r="L77" s="31">
        <f t="shared" si="19"/>
        <v>0</v>
      </c>
      <c r="M77" s="32">
        <f t="shared" si="20"/>
        <v>0</v>
      </c>
      <c r="N77" s="32">
        <f t="shared" si="21"/>
        <v>0</v>
      </c>
      <c r="O77" s="32">
        <f t="shared" si="22"/>
        <v>0</v>
      </c>
      <c r="P77" s="32">
        <f t="shared" si="23"/>
        <v>0</v>
      </c>
      <c r="Q77" s="30">
        <v>1.021</v>
      </c>
      <c r="R77" s="29">
        <f t="shared" si="24"/>
        <v>0</v>
      </c>
      <c r="S77" s="30">
        <v>0.454</v>
      </c>
      <c r="T77" s="33" t="str">
        <f>IF(F77&gt;=S77,"Q","-")</f>
        <v>-</v>
      </c>
      <c r="U77" s="34"/>
      <c r="V77" s="29">
        <f>SUM(F77)/0.907*100</f>
        <v>0</v>
      </c>
      <c r="W77" s="26"/>
      <c r="X77" s="51"/>
      <c r="Y77" s="55"/>
      <c r="Z77" s="26"/>
      <c r="AA77" s="29"/>
      <c r="AB77" s="30"/>
      <c r="AC77" s="30"/>
      <c r="AD77" s="30"/>
      <c r="AE77" s="31"/>
      <c r="AF77" s="31"/>
      <c r="AG77" s="31"/>
      <c r="AH77" s="32"/>
      <c r="AI77" s="32"/>
      <c r="AJ77" s="32"/>
      <c r="AK77" s="32"/>
      <c r="AL77" s="30"/>
      <c r="AM77" s="29"/>
      <c r="AN77" s="30"/>
      <c r="AO77" s="33"/>
      <c r="AP77" s="34"/>
      <c r="AQ77" s="36"/>
      <c r="AR77" s="26"/>
      <c r="AU77" s="26"/>
      <c r="AV77" s="29"/>
      <c r="AW77" s="30"/>
      <c r="AX77" s="30"/>
      <c r="AY77" s="30"/>
      <c r="AZ77" s="31"/>
      <c r="BA77" s="31"/>
      <c r="BB77" s="31"/>
      <c r="BC77" s="32"/>
      <c r="BD77" s="32"/>
      <c r="BE77" s="32"/>
      <c r="BF77" s="32"/>
      <c r="BG77" s="30"/>
      <c r="BH77" s="29"/>
      <c r="BI77" s="30"/>
      <c r="BJ77" s="33"/>
      <c r="BK77" s="34"/>
      <c r="BL77" s="36"/>
      <c r="BM77" s="26"/>
      <c r="BP77" s="26"/>
      <c r="BQ77" s="29"/>
      <c r="BR77" s="30"/>
      <c r="BS77" s="30"/>
      <c r="BT77" s="30"/>
      <c r="BU77" s="31"/>
      <c r="BV77" s="31"/>
      <c r="BW77" s="31"/>
      <c r="BX77" s="32"/>
      <c r="BY77" s="32"/>
      <c r="BZ77" s="32"/>
      <c r="CA77" s="32"/>
      <c r="CB77" s="30"/>
      <c r="CC77" s="29"/>
      <c r="CD77" s="30"/>
      <c r="CE77" s="33"/>
      <c r="CF77" s="34"/>
      <c r="CG77" s="36"/>
      <c r="CH77" s="26"/>
      <c r="CK77" s="26"/>
      <c r="CL77" s="29"/>
      <c r="CM77" s="30"/>
      <c r="CN77" s="30"/>
      <c r="CO77" s="30"/>
      <c r="CP77" s="31"/>
      <c r="CQ77" s="31"/>
      <c r="CR77" s="31"/>
      <c r="CS77" s="32"/>
      <c r="CT77" s="32"/>
      <c r="CU77" s="32"/>
      <c r="CV77" s="32"/>
      <c r="CW77" s="30"/>
      <c r="CX77" s="29"/>
      <c r="CY77" s="30"/>
      <c r="CZ77" s="33"/>
      <c r="DA77" s="34"/>
      <c r="DB77" s="36"/>
      <c r="DC77" s="26"/>
      <c r="DF77" s="26"/>
      <c r="DG77" s="29"/>
      <c r="DH77" s="30"/>
      <c r="DI77" s="30"/>
      <c r="DJ77" s="30"/>
      <c r="DK77" s="31"/>
      <c r="DL77" s="31"/>
      <c r="DM77" s="31"/>
      <c r="DN77" s="32"/>
      <c r="DO77" s="32"/>
      <c r="DP77" s="32"/>
      <c r="DQ77" s="32"/>
      <c r="DR77" s="30"/>
      <c r="DS77" s="29"/>
      <c r="DT77" s="30"/>
      <c r="DU77" s="33"/>
      <c r="DV77" s="34"/>
      <c r="DW77" s="36"/>
      <c r="DX77" s="26"/>
      <c r="EA77" s="26"/>
      <c r="EB77" s="29"/>
      <c r="EC77" s="30"/>
      <c r="ED77" s="30"/>
      <c r="EE77" s="30"/>
      <c r="EF77" s="31"/>
      <c r="EG77" s="31"/>
      <c r="EH77" s="31"/>
      <c r="EI77" s="32"/>
      <c r="EJ77" s="32"/>
      <c r="EK77" s="32"/>
      <c r="EL77" s="32"/>
      <c r="EM77" s="30"/>
      <c r="EN77" s="29"/>
      <c r="EO77" s="30"/>
      <c r="EP77" s="33"/>
      <c r="EQ77" s="34"/>
      <c r="ER77" s="36"/>
      <c r="ES77" s="26"/>
      <c r="EV77" s="26"/>
      <c r="EW77" s="29"/>
      <c r="EX77" s="30"/>
      <c r="EY77" s="30"/>
      <c r="EZ77" s="30"/>
      <c r="FA77" s="31"/>
      <c r="FB77" s="31"/>
      <c r="FC77" s="31"/>
      <c r="FD77" s="32"/>
      <c r="FE77" s="32"/>
      <c r="FF77" s="32"/>
      <c r="FG77" s="32"/>
      <c r="FH77" s="30"/>
      <c r="FI77" s="29"/>
      <c r="FJ77" s="30"/>
      <c r="FK77" s="33"/>
      <c r="FL77" s="34"/>
      <c r="FM77" s="36"/>
      <c r="FN77" s="26"/>
      <c r="FQ77" s="26"/>
      <c r="FR77" s="29"/>
      <c r="FS77" s="30"/>
      <c r="FT77" s="30"/>
      <c r="FU77" s="30"/>
      <c r="FV77" s="31"/>
      <c r="FW77" s="31"/>
      <c r="FX77" s="31"/>
      <c r="FY77" s="32"/>
      <c r="FZ77" s="32"/>
      <c r="GA77" s="32"/>
      <c r="GB77" s="32"/>
      <c r="GC77" s="30"/>
      <c r="GD77" s="29"/>
      <c r="GE77" s="30"/>
      <c r="GF77" s="33"/>
      <c r="GG77" s="34"/>
      <c r="GH77" s="36"/>
      <c r="GI77" s="26"/>
      <c r="GL77" s="26"/>
      <c r="GM77" s="29"/>
      <c r="GN77" s="30"/>
      <c r="GO77" s="30"/>
      <c r="GP77" s="30"/>
      <c r="GQ77" s="31"/>
      <c r="GR77" s="31"/>
      <c r="GS77" s="31"/>
      <c r="GT77" s="32"/>
      <c r="GU77" s="32"/>
      <c r="GV77" s="32"/>
      <c r="GW77" s="32"/>
      <c r="GX77" s="30"/>
      <c r="GY77" s="29"/>
      <c r="GZ77" s="30"/>
      <c r="HA77" s="33"/>
      <c r="HB77" s="34"/>
      <c r="HC77" s="36"/>
      <c r="HD77" s="26"/>
      <c r="HG77" s="26"/>
      <c r="HH77" s="29"/>
      <c r="HI77" s="30"/>
      <c r="HJ77" s="30"/>
      <c r="HK77" s="30"/>
      <c r="HL77" s="31"/>
      <c r="HM77" s="31"/>
      <c r="HN77" s="31"/>
      <c r="HO77" s="32"/>
      <c r="HP77" s="32"/>
      <c r="HQ77" s="32"/>
      <c r="HR77" s="32"/>
      <c r="HS77" s="30"/>
      <c r="HT77" s="29"/>
      <c r="HU77" s="30"/>
      <c r="HV77" s="33"/>
      <c r="HW77" s="34"/>
      <c r="HX77" s="36"/>
      <c r="HY77" s="26"/>
      <c r="IB77" s="26"/>
      <c r="IC77" s="29"/>
      <c r="ID77" s="30"/>
      <c r="IE77" s="30"/>
      <c r="IF77" s="30"/>
      <c r="IG77" s="31"/>
      <c r="IH77" s="31"/>
      <c r="II77" s="31"/>
      <c r="IJ77" s="32"/>
      <c r="IK77" s="32"/>
      <c r="IL77" s="32"/>
      <c r="IM77" s="32"/>
      <c r="IN77" s="30"/>
      <c r="IO77" s="29"/>
      <c r="IP77" s="30"/>
      <c r="IQ77" s="33"/>
      <c r="IR77" s="34"/>
      <c r="IS77" s="36"/>
      <c r="IT77" s="26"/>
    </row>
    <row r="78" spans="3:22" ht="15" customHeight="1">
      <c r="C78" s="28" t="s">
        <v>11</v>
      </c>
      <c r="D78" s="28" t="s">
        <v>8</v>
      </c>
      <c r="E78" s="26" t="s">
        <v>21</v>
      </c>
      <c r="G78" s="30">
        <f t="shared" si="14"/>
        <v>0</v>
      </c>
      <c r="H78" s="30">
        <f t="shared" si="15"/>
        <v>0</v>
      </c>
      <c r="I78" s="30">
        <f t="shared" si="16"/>
        <v>0</v>
      </c>
      <c r="J78" s="31">
        <f t="shared" si="17"/>
        <v>0</v>
      </c>
      <c r="K78" s="31">
        <f t="shared" si="18"/>
        <v>0</v>
      </c>
      <c r="L78" s="31">
        <f t="shared" si="19"/>
        <v>0</v>
      </c>
      <c r="M78" s="32">
        <f t="shared" si="20"/>
        <v>0</v>
      </c>
      <c r="N78" s="32">
        <f t="shared" si="21"/>
        <v>0</v>
      </c>
      <c r="O78" s="32">
        <f t="shared" si="22"/>
        <v>0</v>
      </c>
      <c r="P78" s="32">
        <f t="shared" si="23"/>
        <v>0</v>
      </c>
      <c r="Q78" s="30">
        <v>1.021</v>
      </c>
      <c r="R78" s="29">
        <f t="shared" si="24"/>
        <v>0</v>
      </c>
      <c r="S78" s="30">
        <v>0.454</v>
      </c>
      <c r="T78" s="39" t="s">
        <v>9</v>
      </c>
      <c r="V78" s="29">
        <f>SUM(F78)/0.907*100</f>
        <v>0</v>
      </c>
    </row>
    <row r="79" spans="1:22" ht="15" customHeight="1">
      <c r="A79" s="44"/>
      <c r="B79" s="45"/>
      <c r="C79" s="28" t="s">
        <v>7</v>
      </c>
      <c r="D79" s="28" t="s">
        <v>8</v>
      </c>
      <c r="E79" s="26" t="s">
        <v>22</v>
      </c>
      <c r="G79" s="30">
        <f t="shared" si="14"/>
        <v>0</v>
      </c>
      <c r="H79" s="30">
        <f t="shared" si="15"/>
        <v>0</v>
      </c>
      <c r="I79" s="30">
        <f t="shared" si="16"/>
        <v>0</v>
      </c>
      <c r="J79" s="31">
        <f t="shared" si="17"/>
        <v>0</v>
      </c>
      <c r="K79" s="31">
        <f t="shared" si="18"/>
        <v>0</v>
      </c>
      <c r="L79" s="31">
        <f t="shared" si="19"/>
        <v>0</v>
      </c>
      <c r="M79" s="32">
        <f t="shared" si="20"/>
        <v>0</v>
      </c>
      <c r="N79" s="32">
        <f t="shared" si="21"/>
        <v>0</v>
      </c>
      <c r="O79" s="32">
        <f t="shared" si="22"/>
        <v>0</v>
      </c>
      <c r="P79" s="32">
        <f t="shared" si="23"/>
        <v>0</v>
      </c>
      <c r="Q79" s="30">
        <v>5.897</v>
      </c>
      <c r="R79" s="29">
        <f t="shared" si="24"/>
        <v>0</v>
      </c>
      <c r="S79" s="30">
        <v>4.7625</v>
      </c>
      <c r="T79" s="33" t="str">
        <f>IF(F79&gt;=S79,"Q","-")</f>
        <v>-</v>
      </c>
      <c r="U79" s="12" t="s">
        <v>209</v>
      </c>
      <c r="V79" s="30">
        <f>SUM(F79)/4.536*100</f>
        <v>0</v>
      </c>
    </row>
    <row r="80" spans="1:22" ht="15" customHeight="1">
      <c r="A80" s="44"/>
      <c r="B80" s="45"/>
      <c r="C80" s="28" t="s">
        <v>13</v>
      </c>
      <c r="D80" s="28" t="s">
        <v>8</v>
      </c>
      <c r="E80" s="26" t="s">
        <v>22</v>
      </c>
      <c r="G80" s="30">
        <f t="shared" si="14"/>
        <v>0</v>
      </c>
      <c r="H80" s="30">
        <f t="shared" si="15"/>
        <v>0</v>
      </c>
      <c r="I80" s="30">
        <f t="shared" si="16"/>
        <v>0</v>
      </c>
      <c r="J80" s="31">
        <f t="shared" si="17"/>
        <v>0</v>
      </c>
      <c r="K80" s="31">
        <f t="shared" si="18"/>
        <v>0</v>
      </c>
      <c r="L80" s="31">
        <f t="shared" si="19"/>
        <v>0</v>
      </c>
      <c r="M80" s="32">
        <f t="shared" si="20"/>
        <v>0</v>
      </c>
      <c r="N80" s="32">
        <f t="shared" si="21"/>
        <v>0</v>
      </c>
      <c r="O80" s="32">
        <f t="shared" si="22"/>
        <v>0</v>
      </c>
      <c r="P80" s="32">
        <f t="shared" si="23"/>
        <v>0</v>
      </c>
      <c r="Q80" s="30">
        <v>5.897</v>
      </c>
      <c r="R80" s="29">
        <f t="shared" si="24"/>
        <v>0</v>
      </c>
      <c r="S80" s="30">
        <v>3.629</v>
      </c>
      <c r="T80" s="33" t="str">
        <f>IF(F80&gt;=S80,"Q","-")</f>
        <v>-</v>
      </c>
      <c r="U80" s="12"/>
      <c r="V80" s="30">
        <f>SUM(F80)/4.536*100</f>
        <v>0</v>
      </c>
    </row>
    <row r="81" spans="3:22" ht="15" customHeight="1">
      <c r="C81" s="28" t="s">
        <v>10</v>
      </c>
      <c r="D81" s="28" t="s">
        <v>8</v>
      </c>
      <c r="E81" s="26" t="s">
        <v>22</v>
      </c>
      <c r="G81" s="30">
        <f t="shared" si="14"/>
        <v>0</v>
      </c>
      <c r="H81" s="30">
        <f t="shared" si="15"/>
        <v>0</v>
      </c>
      <c r="I81" s="30">
        <f t="shared" si="16"/>
        <v>0</v>
      </c>
      <c r="J81" s="31">
        <f t="shared" si="17"/>
        <v>0</v>
      </c>
      <c r="K81" s="31">
        <f t="shared" si="18"/>
        <v>0</v>
      </c>
      <c r="L81" s="31">
        <f t="shared" si="19"/>
        <v>0</v>
      </c>
      <c r="M81" s="32">
        <f t="shared" si="20"/>
        <v>0</v>
      </c>
      <c r="N81" s="32">
        <f t="shared" si="21"/>
        <v>0</v>
      </c>
      <c r="O81" s="32">
        <f t="shared" si="22"/>
        <v>0</v>
      </c>
      <c r="P81" s="32">
        <f t="shared" si="23"/>
        <v>0</v>
      </c>
      <c r="Q81" s="30">
        <v>5.897</v>
      </c>
      <c r="R81" s="29">
        <f t="shared" si="24"/>
        <v>0</v>
      </c>
      <c r="S81" s="30">
        <v>3.629</v>
      </c>
      <c r="T81" s="33" t="str">
        <f>IF(F81&gt;=S81,"Q","-")</f>
        <v>-</v>
      </c>
      <c r="V81" s="30">
        <f>SUM(F81)/4.536*100</f>
        <v>0</v>
      </c>
    </row>
    <row r="82" spans="3:22" ht="15" customHeight="1">
      <c r="C82" s="28" t="s">
        <v>11</v>
      </c>
      <c r="D82" s="28" t="s">
        <v>8</v>
      </c>
      <c r="E82" s="26" t="s">
        <v>22</v>
      </c>
      <c r="G82" s="30">
        <f t="shared" si="14"/>
        <v>0</v>
      </c>
      <c r="H82" s="30">
        <f t="shared" si="15"/>
        <v>0</v>
      </c>
      <c r="I82" s="30">
        <f t="shared" si="16"/>
        <v>0</v>
      </c>
      <c r="J82" s="31">
        <f t="shared" si="17"/>
        <v>0</v>
      </c>
      <c r="K82" s="31">
        <f t="shared" si="18"/>
        <v>0</v>
      </c>
      <c r="L82" s="31">
        <f t="shared" si="19"/>
        <v>0</v>
      </c>
      <c r="M82" s="32">
        <f t="shared" si="20"/>
        <v>0</v>
      </c>
      <c r="N82" s="32">
        <f t="shared" si="21"/>
        <v>0</v>
      </c>
      <c r="O82" s="32">
        <f t="shared" si="22"/>
        <v>0</v>
      </c>
      <c r="P82" s="32">
        <f t="shared" si="23"/>
        <v>0</v>
      </c>
      <c r="Q82" s="30">
        <v>5.897</v>
      </c>
      <c r="R82" s="29">
        <f t="shared" si="24"/>
        <v>0</v>
      </c>
      <c r="S82" s="30">
        <v>3.629</v>
      </c>
      <c r="T82" s="39" t="s">
        <v>9</v>
      </c>
      <c r="V82" s="30">
        <f>SUM(F82)/4.536*100</f>
        <v>0</v>
      </c>
    </row>
    <row r="83" spans="1:22" ht="15" customHeight="1">
      <c r="A83" s="44"/>
      <c r="B83" s="45"/>
      <c r="C83" s="28" t="s">
        <v>7</v>
      </c>
      <c r="D83" s="28" t="s">
        <v>8</v>
      </c>
      <c r="E83" s="26" t="s">
        <v>23</v>
      </c>
      <c r="G83" s="30">
        <f t="shared" si="14"/>
        <v>0</v>
      </c>
      <c r="H83" s="30">
        <f t="shared" si="15"/>
        <v>0</v>
      </c>
      <c r="I83" s="30">
        <f t="shared" si="16"/>
        <v>0</v>
      </c>
      <c r="J83" s="31">
        <f t="shared" si="17"/>
        <v>0</v>
      </c>
      <c r="K83" s="31">
        <f t="shared" si="18"/>
        <v>0</v>
      </c>
      <c r="L83" s="31">
        <f t="shared" si="19"/>
        <v>0</v>
      </c>
      <c r="M83" s="32">
        <f t="shared" si="20"/>
        <v>0</v>
      </c>
      <c r="N83" s="32">
        <f t="shared" si="21"/>
        <v>0</v>
      </c>
      <c r="O83" s="32">
        <f t="shared" si="22"/>
        <v>0</v>
      </c>
      <c r="P83" s="32">
        <f t="shared" si="23"/>
        <v>0</v>
      </c>
      <c r="Q83" s="30">
        <v>0.794</v>
      </c>
      <c r="R83" s="29">
        <f t="shared" si="24"/>
        <v>0</v>
      </c>
      <c r="S83" s="30">
        <v>0.723</v>
      </c>
      <c r="T83" s="33" t="str">
        <f>IF(F83&gt;=S83,"Q","-")</f>
        <v>-</v>
      </c>
      <c r="U83" s="12"/>
      <c r="V83" s="30">
        <f>SUM(F83)/0.737*100</f>
        <v>0</v>
      </c>
    </row>
    <row r="84" spans="1:254" s="28" customFormat="1" ht="15" customHeight="1">
      <c r="A84" s="44"/>
      <c r="B84" s="45"/>
      <c r="C84" s="28" t="s">
        <v>13</v>
      </c>
      <c r="D84" s="28" t="s">
        <v>8</v>
      </c>
      <c r="E84" s="26" t="s">
        <v>23</v>
      </c>
      <c r="F84" s="29"/>
      <c r="G84" s="30">
        <f t="shared" si="14"/>
        <v>0</v>
      </c>
      <c r="H84" s="30">
        <f t="shared" si="15"/>
        <v>0</v>
      </c>
      <c r="I84" s="30">
        <f t="shared" si="16"/>
        <v>0</v>
      </c>
      <c r="J84" s="31">
        <f t="shared" si="17"/>
        <v>0</v>
      </c>
      <c r="K84" s="31">
        <f t="shared" si="18"/>
        <v>0</v>
      </c>
      <c r="L84" s="31">
        <f t="shared" si="19"/>
        <v>0</v>
      </c>
      <c r="M84" s="32">
        <f t="shared" si="20"/>
        <v>0</v>
      </c>
      <c r="N84" s="32">
        <f t="shared" si="21"/>
        <v>0</v>
      </c>
      <c r="O84" s="32">
        <f t="shared" si="22"/>
        <v>0</v>
      </c>
      <c r="P84" s="32">
        <f t="shared" si="23"/>
        <v>0</v>
      </c>
      <c r="Q84" s="30">
        <v>0.794</v>
      </c>
      <c r="R84" s="29">
        <f t="shared" si="24"/>
        <v>0</v>
      </c>
      <c r="S84" s="30">
        <v>0.454</v>
      </c>
      <c r="T84" s="33" t="str">
        <f>IF(F84&gt;=S84,"Q","-")</f>
        <v>-</v>
      </c>
      <c r="U84" s="34"/>
      <c r="V84" s="30">
        <f>SUM(F84)/0.737*100</f>
        <v>0</v>
      </c>
      <c r="W84" s="26"/>
      <c r="X84" s="51"/>
      <c r="Y84" s="55"/>
      <c r="Z84" s="26"/>
      <c r="AA84" s="29"/>
      <c r="AB84" s="30"/>
      <c r="AC84" s="30"/>
      <c r="AD84" s="30"/>
      <c r="AE84" s="31"/>
      <c r="AF84" s="31"/>
      <c r="AG84" s="31"/>
      <c r="AH84" s="32"/>
      <c r="AI84" s="32"/>
      <c r="AJ84" s="32"/>
      <c r="AK84" s="32"/>
      <c r="AL84" s="30"/>
      <c r="AM84" s="29"/>
      <c r="AN84" s="30"/>
      <c r="AO84" s="33"/>
      <c r="AP84" s="34"/>
      <c r="AQ84" s="36"/>
      <c r="AR84" s="26"/>
      <c r="AU84" s="26"/>
      <c r="AV84" s="29"/>
      <c r="AW84" s="30"/>
      <c r="AX84" s="30"/>
      <c r="AY84" s="30"/>
      <c r="AZ84" s="31"/>
      <c r="BA84" s="31"/>
      <c r="BB84" s="31"/>
      <c r="BC84" s="32"/>
      <c r="BD84" s="32"/>
      <c r="BE84" s="32"/>
      <c r="BF84" s="32"/>
      <c r="BG84" s="30"/>
      <c r="BH84" s="29"/>
      <c r="BI84" s="30"/>
      <c r="BJ84" s="33"/>
      <c r="BK84" s="34"/>
      <c r="BL84" s="36"/>
      <c r="BM84" s="26"/>
      <c r="BP84" s="26"/>
      <c r="BQ84" s="29"/>
      <c r="BR84" s="30"/>
      <c r="BS84" s="30"/>
      <c r="BT84" s="30"/>
      <c r="BU84" s="31"/>
      <c r="BV84" s="31"/>
      <c r="BW84" s="31"/>
      <c r="BX84" s="32"/>
      <c r="BY84" s="32"/>
      <c r="BZ84" s="32"/>
      <c r="CA84" s="32"/>
      <c r="CB84" s="30"/>
      <c r="CC84" s="29"/>
      <c r="CD84" s="30"/>
      <c r="CE84" s="33"/>
      <c r="CF84" s="34"/>
      <c r="CG84" s="36"/>
      <c r="CH84" s="26"/>
      <c r="CK84" s="26"/>
      <c r="CL84" s="29"/>
      <c r="CM84" s="30"/>
      <c r="CN84" s="30"/>
      <c r="CO84" s="30"/>
      <c r="CP84" s="31"/>
      <c r="CQ84" s="31"/>
      <c r="CR84" s="31"/>
      <c r="CS84" s="32"/>
      <c r="CT84" s="32"/>
      <c r="CU84" s="32"/>
      <c r="CV84" s="32"/>
      <c r="CW84" s="30"/>
      <c r="CX84" s="29"/>
      <c r="CY84" s="30"/>
      <c r="CZ84" s="33"/>
      <c r="DA84" s="34"/>
      <c r="DB84" s="36"/>
      <c r="DC84" s="26"/>
      <c r="DF84" s="26"/>
      <c r="DG84" s="29"/>
      <c r="DH84" s="30"/>
      <c r="DI84" s="30"/>
      <c r="DJ84" s="30"/>
      <c r="DK84" s="31"/>
      <c r="DL84" s="31"/>
      <c r="DM84" s="31"/>
      <c r="DN84" s="32"/>
      <c r="DO84" s="32"/>
      <c r="DP84" s="32"/>
      <c r="DQ84" s="32"/>
      <c r="DR84" s="30"/>
      <c r="DS84" s="29"/>
      <c r="DT84" s="30"/>
      <c r="DU84" s="33"/>
      <c r="DV84" s="34"/>
      <c r="DW84" s="36"/>
      <c r="DX84" s="26"/>
      <c r="EA84" s="26"/>
      <c r="EB84" s="29"/>
      <c r="EC84" s="30"/>
      <c r="ED84" s="30"/>
      <c r="EE84" s="30"/>
      <c r="EF84" s="31"/>
      <c r="EG84" s="31"/>
      <c r="EH84" s="31"/>
      <c r="EI84" s="32"/>
      <c r="EJ84" s="32"/>
      <c r="EK84" s="32"/>
      <c r="EL84" s="32"/>
      <c r="EM84" s="30"/>
      <c r="EN84" s="29"/>
      <c r="EO84" s="30"/>
      <c r="EP84" s="33"/>
      <c r="EQ84" s="34"/>
      <c r="ER84" s="36"/>
      <c r="ES84" s="26"/>
      <c r="EV84" s="26"/>
      <c r="EW84" s="29"/>
      <c r="EX84" s="30"/>
      <c r="EY84" s="30"/>
      <c r="EZ84" s="30"/>
      <c r="FA84" s="31"/>
      <c r="FB84" s="31"/>
      <c r="FC84" s="31"/>
      <c r="FD84" s="32"/>
      <c r="FE84" s="32"/>
      <c r="FF84" s="32"/>
      <c r="FG84" s="32"/>
      <c r="FH84" s="30"/>
      <c r="FI84" s="29"/>
      <c r="FJ84" s="30"/>
      <c r="FK84" s="33"/>
      <c r="FL84" s="34"/>
      <c r="FM84" s="36"/>
      <c r="FN84" s="26"/>
      <c r="FQ84" s="26"/>
      <c r="FR84" s="29"/>
      <c r="FS84" s="30"/>
      <c r="FT84" s="30"/>
      <c r="FU84" s="30"/>
      <c r="FV84" s="31"/>
      <c r="FW84" s="31"/>
      <c r="FX84" s="31"/>
      <c r="FY84" s="32"/>
      <c r="FZ84" s="32"/>
      <c r="GA84" s="32"/>
      <c r="GB84" s="32"/>
      <c r="GC84" s="30"/>
      <c r="GD84" s="29"/>
      <c r="GE84" s="30"/>
      <c r="GF84" s="33"/>
      <c r="GG84" s="34"/>
      <c r="GH84" s="36"/>
      <c r="GI84" s="26"/>
      <c r="GL84" s="26"/>
      <c r="GM84" s="29"/>
      <c r="GN84" s="30"/>
      <c r="GO84" s="30"/>
      <c r="GP84" s="30"/>
      <c r="GQ84" s="31"/>
      <c r="GR84" s="31"/>
      <c r="GS84" s="31"/>
      <c r="GT84" s="32"/>
      <c r="GU84" s="32"/>
      <c r="GV84" s="32"/>
      <c r="GW84" s="32"/>
      <c r="GX84" s="30"/>
      <c r="GY84" s="29"/>
      <c r="GZ84" s="30"/>
      <c r="HA84" s="33"/>
      <c r="HB84" s="34"/>
      <c r="HC84" s="36"/>
      <c r="HD84" s="26"/>
      <c r="HG84" s="26"/>
      <c r="HH84" s="29"/>
      <c r="HI84" s="30"/>
      <c r="HJ84" s="30"/>
      <c r="HK84" s="30"/>
      <c r="HL84" s="31"/>
      <c r="HM84" s="31"/>
      <c r="HN84" s="31"/>
      <c r="HO84" s="32"/>
      <c r="HP84" s="32"/>
      <c r="HQ84" s="32"/>
      <c r="HR84" s="32"/>
      <c r="HS84" s="30"/>
      <c r="HT84" s="29"/>
      <c r="HU84" s="30"/>
      <c r="HV84" s="33"/>
      <c r="HW84" s="34"/>
      <c r="HX84" s="36"/>
      <c r="HY84" s="26"/>
      <c r="IB84" s="26"/>
      <c r="IC84" s="29"/>
      <c r="ID84" s="30"/>
      <c r="IE84" s="30"/>
      <c r="IF84" s="30"/>
      <c r="IG84" s="31"/>
      <c r="IH84" s="31"/>
      <c r="II84" s="31"/>
      <c r="IJ84" s="32"/>
      <c r="IK84" s="32"/>
      <c r="IL84" s="32"/>
      <c r="IM84" s="32"/>
      <c r="IN84" s="30"/>
      <c r="IO84" s="29"/>
      <c r="IP84" s="30"/>
      <c r="IQ84" s="33"/>
      <c r="IR84" s="34"/>
      <c r="IS84" s="36"/>
      <c r="IT84" s="26"/>
    </row>
    <row r="85" spans="3:22" ht="15" customHeight="1">
      <c r="C85" s="28" t="s">
        <v>10</v>
      </c>
      <c r="D85" s="28" t="s">
        <v>8</v>
      </c>
      <c r="E85" s="26" t="s">
        <v>23</v>
      </c>
      <c r="G85" s="30">
        <f t="shared" si="14"/>
        <v>0</v>
      </c>
      <c r="H85" s="30">
        <f t="shared" si="15"/>
        <v>0</v>
      </c>
      <c r="I85" s="30">
        <f t="shared" si="16"/>
        <v>0</v>
      </c>
      <c r="J85" s="31">
        <f t="shared" si="17"/>
        <v>0</v>
      </c>
      <c r="K85" s="31">
        <f t="shared" si="18"/>
        <v>0</v>
      </c>
      <c r="L85" s="31">
        <f t="shared" si="19"/>
        <v>0</v>
      </c>
      <c r="M85" s="32">
        <f t="shared" si="20"/>
        <v>0</v>
      </c>
      <c r="N85" s="32">
        <f t="shared" si="21"/>
        <v>0</v>
      </c>
      <c r="O85" s="32">
        <f t="shared" si="22"/>
        <v>0</v>
      </c>
      <c r="P85" s="32">
        <f t="shared" si="23"/>
        <v>0</v>
      </c>
      <c r="Q85" s="30">
        <v>0.794</v>
      </c>
      <c r="R85" s="29">
        <f t="shared" si="24"/>
        <v>0</v>
      </c>
      <c r="S85" s="30">
        <v>0.454</v>
      </c>
      <c r="T85" s="33" t="str">
        <f>IF(F85&gt;=S85,"Q","-")</f>
        <v>-</v>
      </c>
      <c r="V85" s="30">
        <f>SUM(F85)/0.737*100</f>
        <v>0</v>
      </c>
    </row>
    <row r="86" spans="1:22" ht="15" customHeight="1">
      <c r="A86" s="44"/>
      <c r="B86" s="45"/>
      <c r="C86" s="28" t="s">
        <v>11</v>
      </c>
      <c r="D86" s="28" t="s">
        <v>8</v>
      </c>
      <c r="E86" s="26" t="s">
        <v>23</v>
      </c>
      <c r="G86" s="30">
        <f t="shared" si="14"/>
        <v>0</v>
      </c>
      <c r="H86" s="30">
        <f t="shared" si="15"/>
        <v>0</v>
      </c>
      <c r="I86" s="30">
        <f t="shared" si="16"/>
        <v>0</v>
      </c>
      <c r="J86" s="31">
        <f t="shared" si="17"/>
        <v>0</v>
      </c>
      <c r="K86" s="31">
        <f t="shared" si="18"/>
        <v>0</v>
      </c>
      <c r="L86" s="31">
        <f t="shared" si="19"/>
        <v>0</v>
      </c>
      <c r="M86" s="32">
        <f t="shared" si="20"/>
        <v>0</v>
      </c>
      <c r="N86" s="32">
        <f t="shared" si="21"/>
        <v>0</v>
      </c>
      <c r="O86" s="32">
        <f t="shared" si="22"/>
        <v>0</v>
      </c>
      <c r="P86" s="32">
        <f t="shared" si="23"/>
        <v>0</v>
      </c>
      <c r="Q86" s="30">
        <v>0.794</v>
      </c>
      <c r="R86" s="29">
        <f t="shared" si="24"/>
        <v>0</v>
      </c>
      <c r="S86" s="30">
        <v>0.454</v>
      </c>
      <c r="T86" s="39" t="s">
        <v>9</v>
      </c>
      <c r="V86" s="30">
        <f>SUM(F86)/0.737*100</f>
        <v>0</v>
      </c>
    </row>
    <row r="87" spans="1:22" ht="15" customHeight="1">
      <c r="A87" s="44"/>
      <c r="B87" s="45"/>
      <c r="C87" s="28" t="s">
        <v>7</v>
      </c>
      <c r="D87" s="28" t="s">
        <v>8</v>
      </c>
      <c r="E87" s="26" t="s">
        <v>24</v>
      </c>
      <c r="G87" s="30">
        <f t="shared" si="14"/>
        <v>0</v>
      </c>
      <c r="H87" s="30">
        <f t="shared" si="15"/>
        <v>0</v>
      </c>
      <c r="I87" s="30">
        <f t="shared" si="16"/>
        <v>0</v>
      </c>
      <c r="J87" s="31">
        <f t="shared" si="17"/>
        <v>0</v>
      </c>
      <c r="K87" s="31">
        <f t="shared" si="18"/>
        <v>0</v>
      </c>
      <c r="L87" s="31">
        <f t="shared" si="19"/>
        <v>0</v>
      </c>
      <c r="M87" s="32">
        <f t="shared" si="20"/>
        <v>0</v>
      </c>
      <c r="N87" s="32">
        <f t="shared" si="21"/>
        <v>0</v>
      </c>
      <c r="O87" s="32">
        <f t="shared" si="22"/>
        <v>0</v>
      </c>
      <c r="P87" s="32">
        <f t="shared" si="23"/>
        <v>0</v>
      </c>
      <c r="Q87" s="30">
        <v>2.495</v>
      </c>
      <c r="R87" s="29">
        <f t="shared" si="24"/>
        <v>0</v>
      </c>
      <c r="S87" s="30">
        <v>2.211</v>
      </c>
      <c r="T87" s="33" t="str">
        <f>IF(F87&gt;=S87,"Q","-")</f>
        <v>-</v>
      </c>
      <c r="V87" s="30">
        <f>SUM(F87/1.474*100)</f>
        <v>0</v>
      </c>
    </row>
    <row r="88" spans="1:25" s="40" customFormat="1" ht="15" customHeight="1">
      <c r="A88" s="27"/>
      <c r="B88" s="26"/>
      <c r="C88" s="28" t="s">
        <v>13</v>
      </c>
      <c r="D88" s="28" t="s">
        <v>8</v>
      </c>
      <c r="E88" s="26" t="s">
        <v>24</v>
      </c>
      <c r="F88" s="29"/>
      <c r="G88" s="30">
        <f t="shared" si="14"/>
        <v>0</v>
      </c>
      <c r="H88" s="30">
        <f t="shared" si="15"/>
        <v>0</v>
      </c>
      <c r="I88" s="30">
        <f t="shared" si="16"/>
        <v>0</v>
      </c>
      <c r="J88" s="31">
        <f t="shared" si="17"/>
        <v>0</v>
      </c>
      <c r="K88" s="31">
        <f t="shared" si="18"/>
        <v>0</v>
      </c>
      <c r="L88" s="31">
        <f t="shared" si="19"/>
        <v>0</v>
      </c>
      <c r="M88" s="32">
        <f t="shared" si="20"/>
        <v>0</v>
      </c>
      <c r="N88" s="32">
        <f t="shared" si="21"/>
        <v>0</v>
      </c>
      <c r="O88" s="32">
        <f t="shared" si="22"/>
        <v>0</v>
      </c>
      <c r="P88" s="32">
        <f t="shared" si="23"/>
        <v>0</v>
      </c>
      <c r="Q88" s="30">
        <v>2.495</v>
      </c>
      <c r="R88" s="29">
        <f t="shared" si="24"/>
        <v>0</v>
      </c>
      <c r="S88" s="30">
        <v>0.907</v>
      </c>
      <c r="T88" s="33" t="str">
        <f>IF(F88&gt;=S88,"Q","-")</f>
        <v>-</v>
      </c>
      <c r="U88" s="34"/>
      <c r="V88" s="30">
        <f>SUM(F88/1.474*100)</f>
        <v>0</v>
      </c>
      <c r="X88" s="52"/>
      <c r="Y88" s="41"/>
    </row>
    <row r="89" spans="1:254" s="28" customFormat="1" ht="15" customHeight="1">
      <c r="A89" s="27"/>
      <c r="B89" s="26"/>
      <c r="C89" s="28" t="s">
        <v>10</v>
      </c>
      <c r="D89" s="28" t="s">
        <v>8</v>
      </c>
      <c r="E89" s="26" t="s">
        <v>24</v>
      </c>
      <c r="F89" s="29"/>
      <c r="G89" s="30">
        <f t="shared" si="14"/>
        <v>0</v>
      </c>
      <c r="H89" s="30">
        <f t="shared" si="15"/>
        <v>0</v>
      </c>
      <c r="I89" s="30">
        <f t="shared" si="16"/>
        <v>0</v>
      </c>
      <c r="J89" s="31">
        <f t="shared" si="17"/>
        <v>0</v>
      </c>
      <c r="K89" s="31">
        <f t="shared" si="18"/>
        <v>0</v>
      </c>
      <c r="L89" s="31">
        <f t="shared" si="19"/>
        <v>0</v>
      </c>
      <c r="M89" s="32">
        <f t="shared" si="20"/>
        <v>0</v>
      </c>
      <c r="N89" s="32">
        <f t="shared" si="21"/>
        <v>0</v>
      </c>
      <c r="O89" s="32">
        <f t="shared" si="22"/>
        <v>0</v>
      </c>
      <c r="P89" s="32">
        <f t="shared" si="23"/>
        <v>0</v>
      </c>
      <c r="Q89" s="30">
        <v>2.495</v>
      </c>
      <c r="R89" s="29">
        <f t="shared" si="24"/>
        <v>0</v>
      </c>
      <c r="S89" s="30">
        <v>0.907</v>
      </c>
      <c r="T89" s="33" t="str">
        <f>IF(F89&gt;=S89,"Q","-")</f>
        <v>-</v>
      </c>
      <c r="U89" s="34"/>
      <c r="V89" s="30">
        <f>SUM(F89/1.474*100)</f>
        <v>0</v>
      </c>
      <c r="W89" s="26"/>
      <c r="X89" s="51"/>
      <c r="Y89" s="55"/>
      <c r="Z89" s="26"/>
      <c r="AA89" s="29"/>
      <c r="AB89" s="30"/>
      <c r="AC89" s="30"/>
      <c r="AD89" s="30"/>
      <c r="AE89" s="31"/>
      <c r="AF89" s="31"/>
      <c r="AG89" s="31"/>
      <c r="AH89" s="32"/>
      <c r="AI89" s="32"/>
      <c r="AJ89" s="32"/>
      <c r="AK89" s="32"/>
      <c r="AL89" s="30"/>
      <c r="AM89" s="29"/>
      <c r="AN89" s="30"/>
      <c r="AO89" s="33"/>
      <c r="AP89" s="34"/>
      <c r="AQ89" s="36"/>
      <c r="AR89" s="26"/>
      <c r="AU89" s="26"/>
      <c r="AV89" s="29"/>
      <c r="AW89" s="30"/>
      <c r="AX89" s="30"/>
      <c r="AY89" s="30"/>
      <c r="AZ89" s="31"/>
      <c r="BA89" s="31"/>
      <c r="BB89" s="31"/>
      <c r="BC89" s="32"/>
      <c r="BD89" s="32"/>
      <c r="BE89" s="32"/>
      <c r="BF89" s="32"/>
      <c r="BG89" s="30"/>
      <c r="BH89" s="29"/>
      <c r="BI89" s="30"/>
      <c r="BJ89" s="33"/>
      <c r="BK89" s="34"/>
      <c r="BL89" s="36"/>
      <c r="BM89" s="26"/>
      <c r="BP89" s="26"/>
      <c r="BQ89" s="29"/>
      <c r="BR89" s="30"/>
      <c r="BS89" s="30"/>
      <c r="BT89" s="30"/>
      <c r="BU89" s="31"/>
      <c r="BV89" s="31"/>
      <c r="BW89" s="31"/>
      <c r="BX89" s="32"/>
      <c r="BY89" s="32"/>
      <c r="BZ89" s="32"/>
      <c r="CA89" s="32"/>
      <c r="CB89" s="30"/>
      <c r="CC89" s="29"/>
      <c r="CD89" s="30"/>
      <c r="CE89" s="33"/>
      <c r="CF89" s="34"/>
      <c r="CG89" s="36"/>
      <c r="CH89" s="26"/>
      <c r="CK89" s="26"/>
      <c r="CL89" s="29"/>
      <c r="CM89" s="30"/>
      <c r="CN89" s="30"/>
      <c r="CO89" s="30"/>
      <c r="CP89" s="31"/>
      <c r="CQ89" s="31"/>
      <c r="CR89" s="31"/>
      <c r="CS89" s="32"/>
      <c r="CT89" s="32"/>
      <c r="CU89" s="32"/>
      <c r="CV89" s="32"/>
      <c r="CW89" s="30"/>
      <c r="CX89" s="29"/>
      <c r="CY89" s="30"/>
      <c r="CZ89" s="33"/>
      <c r="DA89" s="34"/>
      <c r="DB89" s="36"/>
      <c r="DC89" s="26"/>
      <c r="DF89" s="26"/>
      <c r="DG89" s="29"/>
      <c r="DH89" s="30"/>
      <c r="DI89" s="30"/>
      <c r="DJ89" s="30"/>
      <c r="DK89" s="31"/>
      <c r="DL89" s="31"/>
      <c r="DM89" s="31"/>
      <c r="DN89" s="32"/>
      <c r="DO89" s="32"/>
      <c r="DP89" s="32"/>
      <c r="DQ89" s="32"/>
      <c r="DR89" s="30"/>
      <c r="DS89" s="29"/>
      <c r="DT89" s="30"/>
      <c r="DU89" s="33"/>
      <c r="DV89" s="34"/>
      <c r="DW89" s="36"/>
      <c r="DX89" s="26"/>
      <c r="EA89" s="26"/>
      <c r="EB89" s="29"/>
      <c r="EC89" s="30"/>
      <c r="ED89" s="30"/>
      <c r="EE89" s="30"/>
      <c r="EF89" s="31"/>
      <c r="EG89" s="31"/>
      <c r="EH89" s="31"/>
      <c r="EI89" s="32"/>
      <c r="EJ89" s="32"/>
      <c r="EK89" s="32"/>
      <c r="EL89" s="32"/>
      <c r="EM89" s="30"/>
      <c r="EN89" s="29"/>
      <c r="EO89" s="30"/>
      <c r="EP89" s="33"/>
      <c r="EQ89" s="34"/>
      <c r="ER89" s="36"/>
      <c r="ES89" s="26"/>
      <c r="EV89" s="26"/>
      <c r="EW89" s="29"/>
      <c r="EX89" s="30"/>
      <c r="EY89" s="30"/>
      <c r="EZ89" s="30"/>
      <c r="FA89" s="31"/>
      <c r="FB89" s="31"/>
      <c r="FC89" s="31"/>
      <c r="FD89" s="32"/>
      <c r="FE89" s="32"/>
      <c r="FF89" s="32"/>
      <c r="FG89" s="32"/>
      <c r="FH89" s="30"/>
      <c r="FI89" s="29"/>
      <c r="FJ89" s="30"/>
      <c r="FK89" s="33"/>
      <c r="FL89" s="34"/>
      <c r="FM89" s="36"/>
      <c r="FN89" s="26"/>
      <c r="FQ89" s="26"/>
      <c r="FR89" s="29"/>
      <c r="FS89" s="30"/>
      <c r="FT89" s="30"/>
      <c r="FU89" s="30"/>
      <c r="FV89" s="31"/>
      <c r="FW89" s="31"/>
      <c r="FX89" s="31"/>
      <c r="FY89" s="32"/>
      <c r="FZ89" s="32"/>
      <c r="GA89" s="32"/>
      <c r="GB89" s="32"/>
      <c r="GC89" s="30"/>
      <c r="GD89" s="29"/>
      <c r="GE89" s="30"/>
      <c r="GF89" s="33"/>
      <c r="GG89" s="34"/>
      <c r="GH89" s="36"/>
      <c r="GI89" s="26"/>
      <c r="GL89" s="26"/>
      <c r="GM89" s="29"/>
      <c r="GN89" s="30"/>
      <c r="GO89" s="30"/>
      <c r="GP89" s="30"/>
      <c r="GQ89" s="31"/>
      <c r="GR89" s="31"/>
      <c r="GS89" s="31"/>
      <c r="GT89" s="32"/>
      <c r="GU89" s="32"/>
      <c r="GV89" s="32"/>
      <c r="GW89" s="32"/>
      <c r="GX89" s="30"/>
      <c r="GY89" s="29"/>
      <c r="GZ89" s="30"/>
      <c r="HA89" s="33"/>
      <c r="HB89" s="34"/>
      <c r="HC89" s="36"/>
      <c r="HD89" s="26"/>
      <c r="HG89" s="26"/>
      <c r="HH89" s="29"/>
      <c r="HI89" s="30"/>
      <c r="HJ89" s="30"/>
      <c r="HK89" s="30"/>
      <c r="HL89" s="31"/>
      <c r="HM89" s="31"/>
      <c r="HN89" s="31"/>
      <c r="HO89" s="32"/>
      <c r="HP89" s="32"/>
      <c r="HQ89" s="32"/>
      <c r="HR89" s="32"/>
      <c r="HS89" s="30"/>
      <c r="HT89" s="29"/>
      <c r="HU89" s="30"/>
      <c r="HV89" s="33"/>
      <c r="HW89" s="34"/>
      <c r="HX89" s="36"/>
      <c r="HY89" s="26"/>
      <c r="IB89" s="26"/>
      <c r="IC89" s="29"/>
      <c r="ID89" s="30"/>
      <c r="IE89" s="30"/>
      <c r="IF89" s="30"/>
      <c r="IG89" s="31"/>
      <c r="IH89" s="31"/>
      <c r="II89" s="31"/>
      <c r="IJ89" s="32"/>
      <c r="IK89" s="32"/>
      <c r="IL89" s="32"/>
      <c r="IM89" s="32"/>
      <c r="IN89" s="30"/>
      <c r="IO89" s="29"/>
      <c r="IP89" s="30"/>
      <c r="IQ89" s="33"/>
      <c r="IR89" s="34"/>
      <c r="IS89" s="36"/>
      <c r="IT89" s="26"/>
    </row>
    <row r="90" spans="3:22" ht="15" customHeight="1">
      <c r="C90" s="28" t="s">
        <v>11</v>
      </c>
      <c r="D90" s="28" t="s">
        <v>8</v>
      </c>
      <c r="E90" s="26" t="s">
        <v>24</v>
      </c>
      <c r="G90" s="30">
        <f t="shared" si="14"/>
        <v>0</v>
      </c>
      <c r="H90" s="30">
        <f t="shared" si="15"/>
        <v>0</v>
      </c>
      <c r="I90" s="30">
        <f t="shared" si="16"/>
        <v>0</v>
      </c>
      <c r="J90" s="31">
        <f t="shared" si="17"/>
        <v>0</v>
      </c>
      <c r="K90" s="31">
        <f t="shared" si="18"/>
        <v>0</v>
      </c>
      <c r="L90" s="31">
        <f t="shared" si="19"/>
        <v>0</v>
      </c>
      <c r="M90" s="32">
        <f t="shared" si="20"/>
        <v>0</v>
      </c>
      <c r="N90" s="32">
        <f t="shared" si="21"/>
        <v>0</v>
      </c>
      <c r="O90" s="32">
        <f t="shared" si="22"/>
        <v>0</v>
      </c>
      <c r="P90" s="32">
        <f t="shared" si="23"/>
        <v>0</v>
      </c>
      <c r="Q90" s="30">
        <v>2.495</v>
      </c>
      <c r="R90" s="29">
        <f t="shared" si="24"/>
        <v>0</v>
      </c>
      <c r="S90" s="30">
        <v>0.907</v>
      </c>
      <c r="T90" s="39" t="s">
        <v>9</v>
      </c>
      <c r="V90" s="30">
        <f>SUM(F90/1.474*100)</f>
        <v>0</v>
      </c>
    </row>
    <row r="91" spans="1:22" ht="15" customHeight="1">
      <c r="A91" s="44"/>
      <c r="B91" s="45"/>
      <c r="C91" s="28" t="s">
        <v>7</v>
      </c>
      <c r="D91" s="28" t="s">
        <v>8</v>
      </c>
      <c r="E91" s="26" t="s">
        <v>25</v>
      </c>
      <c r="G91" s="30">
        <f t="shared" si="14"/>
        <v>0</v>
      </c>
      <c r="H91" s="30">
        <f t="shared" si="15"/>
        <v>0</v>
      </c>
      <c r="I91" s="30">
        <f t="shared" si="16"/>
        <v>0</v>
      </c>
      <c r="J91" s="31">
        <f t="shared" si="17"/>
        <v>0</v>
      </c>
      <c r="K91" s="31">
        <f t="shared" si="18"/>
        <v>0</v>
      </c>
      <c r="L91" s="31">
        <f t="shared" si="19"/>
        <v>0</v>
      </c>
      <c r="M91" s="32">
        <f t="shared" si="20"/>
        <v>0</v>
      </c>
      <c r="N91" s="32">
        <f t="shared" si="21"/>
        <v>0</v>
      </c>
      <c r="O91" s="32">
        <f t="shared" si="22"/>
        <v>0</v>
      </c>
      <c r="P91" s="32">
        <f t="shared" si="23"/>
        <v>0</v>
      </c>
      <c r="Q91" s="30">
        <v>9.072</v>
      </c>
      <c r="R91" s="29">
        <f t="shared" si="24"/>
        <v>0</v>
      </c>
      <c r="S91" s="30">
        <v>8.8447</v>
      </c>
      <c r="T91" s="33" t="str">
        <f>IF(F91&gt;=S91,"Q","-")</f>
        <v>-</v>
      </c>
      <c r="U91" s="12" t="s">
        <v>209</v>
      </c>
      <c r="V91" s="30">
        <f>SUM(F91/8.165*100)</f>
        <v>0</v>
      </c>
    </row>
    <row r="92" spans="1:254" s="28" customFormat="1" ht="15" customHeight="1">
      <c r="A92" s="27"/>
      <c r="B92" s="26"/>
      <c r="C92" s="28" t="s">
        <v>13</v>
      </c>
      <c r="D92" s="28" t="s">
        <v>8</v>
      </c>
      <c r="E92" s="26" t="s">
        <v>25</v>
      </c>
      <c r="F92" s="29"/>
      <c r="G92" s="30">
        <f t="shared" si="14"/>
        <v>0</v>
      </c>
      <c r="H92" s="30">
        <f t="shared" si="15"/>
        <v>0</v>
      </c>
      <c r="I92" s="30">
        <f t="shared" si="16"/>
        <v>0</v>
      </c>
      <c r="J92" s="31">
        <f t="shared" si="17"/>
        <v>0</v>
      </c>
      <c r="K92" s="31">
        <f t="shared" si="18"/>
        <v>0</v>
      </c>
      <c r="L92" s="31">
        <f t="shared" si="19"/>
        <v>0</v>
      </c>
      <c r="M92" s="32">
        <f t="shared" si="20"/>
        <v>0</v>
      </c>
      <c r="N92" s="32">
        <f t="shared" si="21"/>
        <v>0</v>
      </c>
      <c r="O92" s="32">
        <f t="shared" si="22"/>
        <v>0</v>
      </c>
      <c r="P92" s="32">
        <f t="shared" si="23"/>
        <v>0</v>
      </c>
      <c r="Q92" s="30">
        <v>9.072</v>
      </c>
      <c r="R92" s="29">
        <f t="shared" si="24"/>
        <v>0</v>
      </c>
      <c r="S92" s="30">
        <v>4.536</v>
      </c>
      <c r="T92" s="33" t="str">
        <f>IF(F92&gt;=S92,"Q","-")</f>
        <v>-</v>
      </c>
      <c r="U92" s="34"/>
      <c r="V92" s="30">
        <f>SUM(F92/8.165*100)</f>
        <v>0</v>
      </c>
      <c r="W92" s="26"/>
      <c r="X92" s="51"/>
      <c r="Y92" s="55"/>
      <c r="Z92" s="26"/>
      <c r="AA92" s="29"/>
      <c r="AB92" s="30"/>
      <c r="AC92" s="30"/>
      <c r="AD92" s="30"/>
      <c r="AE92" s="31"/>
      <c r="AF92" s="31"/>
      <c r="AG92" s="31"/>
      <c r="AH92" s="32"/>
      <c r="AI92" s="32"/>
      <c r="AJ92" s="32"/>
      <c r="AK92" s="32"/>
      <c r="AL92" s="30"/>
      <c r="AM92" s="29"/>
      <c r="AN92" s="30"/>
      <c r="AO92" s="33"/>
      <c r="AP92" s="34"/>
      <c r="AQ92" s="36"/>
      <c r="AR92" s="26"/>
      <c r="AU92" s="26"/>
      <c r="AV92" s="29"/>
      <c r="AW92" s="30"/>
      <c r="AX92" s="30"/>
      <c r="AY92" s="30"/>
      <c r="AZ92" s="31"/>
      <c r="BA92" s="31"/>
      <c r="BB92" s="31"/>
      <c r="BC92" s="32"/>
      <c r="BD92" s="32"/>
      <c r="BE92" s="32"/>
      <c r="BF92" s="32"/>
      <c r="BG92" s="30"/>
      <c r="BH92" s="29"/>
      <c r="BI92" s="30"/>
      <c r="BJ92" s="33"/>
      <c r="BK92" s="34"/>
      <c r="BL92" s="36"/>
      <c r="BM92" s="26"/>
      <c r="BP92" s="26"/>
      <c r="BQ92" s="29"/>
      <c r="BR92" s="30"/>
      <c r="BS92" s="30"/>
      <c r="BT92" s="30"/>
      <c r="BU92" s="31"/>
      <c r="BV92" s="31"/>
      <c r="BW92" s="31"/>
      <c r="BX92" s="32"/>
      <c r="BY92" s="32"/>
      <c r="BZ92" s="32"/>
      <c r="CA92" s="32"/>
      <c r="CB92" s="30"/>
      <c r="CC92" s="29"/>
      <c r="CD92" s="30"/>
      <c r="CE92" s="33"/>
      <c r="CF92" s="34"/>
      <c r="CG92" s="36"/>
      <c r="CH92" s="26"/>
      <c r="CK92" s="26"/>
      <c r="CL92" s="29"/>
      <c r="CM92" s="30"/>
      <c r="CN92" s="30"/>
      <c r="CO92" s="30"/>
      <c r="CP92" s="31"/>
      <c r="CQ92" s="31"/>
      <c r="CR92" s="31"/>
      <c r="CS92" s="32"/>
      <c r="CT92" s="32"/>
      <c r="CU92" s="32"/>
      <c r="CV92" s="32"/>
      <c r="CW92" s="30"/>
      <c r="CX92" s="29"/>
      <c r="CY92" s="30"/>
      <c r="CZ92" s="33"/>
      <c r="DA92" s="34"/>
      <c r="DB92" s="36"/>
      <c r="DC92" s="26"/>
      <c r="DF92" s="26"/>
      <c r="DG92" s="29"/>
      <c r="DH92" s="30"/>
      <c r="DI92" s="30"/>
      <c r="DJ92" s="30"/>
      <c r="DK92" s="31"/>
      <c r="DL92" s="31"/>
      <c r="DM92" s="31"/>
      <c r="DN92" s="32"/>
      <c r="DO92" s="32"/>
      <c r="DP92" s="32"/>
      <c r="DQ92" s="32"/>
      <c r="DR92" s="30"/>
      <c r="DS92" s="29"/>
      <c r="DT92" s="30"/>
      <c r="DU92" s="33"/>
      <c r="DV92" s="34"/>
      <c r="DW92" s="36"/>
      <c r="DX92" s="26"/>
      <c r="EA92" s="26"/>
      <c r="EB92" s="29"/>
      <c r="EC92" s="30"/>
      <c r="ED92" s="30"/>
      <c r="EE92" s="30"/>
      <c r="EF92" s="31"/>
      <c r="EG92" s="31"/>
      <c r="EH92" s="31"/>
      <c r="EI92" s="32"/>
      <c r="EJ92" s="32"/>
      <c r="EK92" s="32"/>
      <c r="EL92" s="32"/>
      <c r="EM92" s="30"/>
      <c r="EN92" s="29"/>
      <c r="EO92" s="30"/>
      <c r="EP92" s="33"/>
      <c r="EQ92" s="34"/>
      <c r="ER92" s="36"/>
      <c r="ES92" s="26"/>
      <c r="EV92" s="26"/>
      <c r="EW92" s="29"/>
      <c r="EX92" s="30"/>
      <c r="EY92" s="30"/>
      <c r="EZ92" s="30"/>
      <c r="FA92" s="31"/>
      <c r="FB92" s="31"/>
      <c r="FC92" s="31"/>
      <c r="FD92" s="32"/>
      <c r="FE92" s="32"/>
      <c r="FF92" s="32"/>
      <c r="FG92" s="32"/>
      <c r="FH92" s="30"/>
      <c r="FI92" s="29"/>
      <c r="FJ92" s="30"/>
      <c r="FK92" s="33"/>
      <c r="FL92" s="34"/>
      <c r="FM92" s="36"/>
      <c r="FN92" s="26"/>
      <c r="FQ92" s="26"/>
      <c r="FR92" s="29"/>
      <c r="FS92" s="30"/>
      <c r="FT92" s="30"/>
      <c r="FU92" s="30"/>
      <c r="FV92" s="31"/>
      <c r="FW92" s="31"/>
      <c r="FX92" s="31"/>
      <c r="FY92" s="32"/>
      <c r="FZ92" s="32"/>
      <c r="GA92" s="32"/>
      <c r="GB92" s="32"/>
      <c r="GC92" s="30"/>
      <c r="GD92" s="29"/>
      <c r="GE92" s="30"/>
      <c r="GF92" s="33"/>
      <c r="GG92" s="34"/>
      <c r="GH92" s="36"/>
      <c r="GI92" s="26"/>
      <c r="GL92" s="26"/>
      <c r="GM92" s="29"/>
      <c r="GN92" s="30"/>
      <c r="GO92" s="30"/>
      <c r="GP92" s="30"/>
      <c r="GQ92" s="31"/>
      <c r="GR92" s="31"/>
      <c r="GS92" s="31"/>
      <c r="GT92" s="32"/>
      <c r="GU92" s="32"/>
      <c r="GV92" s="32"/>
      <c r="GW92" s="32"/>
      <c r="GX92" s="30"/>
      <c r="GY92" s="29"/>
      <c r="GZ92" s="30"/>
      <c r="HA92" s="33"/>
      <c r="HB92" s="34"/>
      <c r="HC92" s="36"/>
      <c r="HD92" s="26"/>
      <c r="HG92" s="26"/>
      <c r="HH92" s="29"/>
      <c r="HI92" s="30"/>
      <c r="HJ92" s="30"/>
      <c r="HK92" s="30"/>
      <c r="HL92" s="31"/>
      <c r="HM92" s="31"/>
      <c r="HN92" s="31"/>
      <c r="HO92" s="32"/>
      <c r="HP92" s="32"/>
      <c r="HQ92" s="32"/>
      <c r="HR92" s="32"/>
      <c r="HS92" s="30"/>
      <c r="HT92" s="29"/>
      <c r="HU92" s="30"/>
      <c r="HV92" s="33"/>
      <c r="HW92" s="34"/>
      <c r="HX92" s="36"/>
      <c r="HY92" s="26"/>
      <c r="IB92" s="26"/>
      <c r="IC92" s="29"/>
      <c r="ID92" s="30"/>
      <c r="IE92" s="30"/>
      <c r="IF92" s="30"/>
      <c r="IG92" s="31"/>
      <c r="IH92" s="31"/>
      <c r="II92" s="31"/>
      <c r="IJ92" s="32"/>
      <c r="IK92" s="32"/>
      <c r="IL92" s="32"/>
      <c r="IM92" s="32"/>
      <c r="IN92" s="30"/>
      <c r="IO92" s="29"/>
      <c r="IP92" s="30"/>
      <c r="IQ92" s="33"/>
      <c r="IR92" s="34"/>
      <c r="IS92" s="36"/>
      <c r="IT92" s="26"/>
    </row>
    <row r="93" spans="1:254" s="28" customFormat="1" ht="15" customHeight="1">
      <c r="A93" s="44"/>
      <c r="B93" s="45"/>
      <c r="C93" s="28" t="s">
        <v>10</v>
      </c>
      <c r="D93" s="28" t="s">
        <v>8</v>
      </c>
      <c r="E93" s="26" t="s">
        <v>25</v>
      </c>
      <c r="F93" s="29"/>
      <c r="G93" s="30">
        <f t="shared" si="14"/>
        <v>0</v>
      </c>
      <c r="H93" s="30">
        <f t="shared" si="15"/>
        <v>0</v>
      </c>
      <c r="I93" s="30">
        <f t="shared" si="16"/>
        <v>0</v>
      </c>
      <c r="J93" s="31">
        <f t="shared" si="17"/>
        <v>0</v>
      </c>
      <c r="K93" s="31">
        <f t="shared" si="18"/>
        <v>0</v>
      </c>
      <c r="L93" s="31">
        <f t="shared" si="19"/>
        <v>0</v>
      </c>
      <c r="M93" s="32">
        <f t="shared" si="20"/>
        <v>0</v>
      </c>
      <c r="N93" s="32">
        <f t="shared" si="21"/>
        <v>0</v>
      </c>
      <c r="O93" s="32">
        <f t="shared" si="22"/>
        <v>0</v>
      </c>
      <c r="P93" s="32">
        <f t="shared" si="23"/>
        <v>0</v>
      </c>
      <c r="Q93" s="30">
        <v>9.072</v>
      </c>
      <c r="R93" s="29">
        <f t="shared" si="24"/>
        <v>0</v>
      </c>
      <c r="S93" s="30">
        <v>4.536</v>
      </c>
      <c r="T93" s="33" t="str">
        <f>IF(F93&gt;=S93,"Q","-")</f>
        <v>-</v>
      </c>
      <c r="U93" s="34"/>
      <c r="V93" s="30">
        <f>SUM(F93/8.165*100)</f>
        <v>0</v>
      </c>
      <c r="W93" s="26"/>
      <c r="X93" s="51"/>
      <c r="Y93" s="55"/>
      <c r="Z93" s="26"/>
      <c r="AA93" s="29"/>
      <c r="AB93" s="30"/>
      <c r="AC93" s="30"/>
      <c r="AD93" s="30"/>
      <c r="AE93" s="31"/>
      <c r="AF93" s="31"/>
      <c r="AG93" s="31"/>
      <c r="AH93" s="32"/>
      <c r="AI93" s="32"/>
      <c r="AJ93" s="32"/>
      <c r="AK93" s="32"/>
      <c r="AL93" s="30"/>
      <c r="AM93" s="29"/>
      <c r="AN93" s="30"/>
      <c r="AO93" s="33"/>
      <c r="AP93" s="34"/>
      <c r="AQ93" s="36"/>
      <c r="AR93" s="26"/>
      <c r="AU93" s="26"/>
      <c r="AV93" s="29"/>
      <c r="AW93" s="30"/>
      <c r="AX93" s="30"/>
      <c r="AY93" s="30"/>
      <c r="AZ93" s="31"/>
      <c r="BA93" s="31"/>
      <c r="BB93" s="31"/>
      <c r="BC93" s="32"/>
      <c r="BD93" s="32"/>
      <c r="BE93" s="32"/>
      <c r="BF93" s="32"/>
      <c r="BG93" s="30"/>
      <c r="BH93" s="29"/>
      <c r="BI93" s="30"/>
      <c r="BJ93" s="33"/>
      <c r="BK93" s="34"/>
      <c r="BL93" s="36"/>
      <c r="BM93" s="26"/>
      <c r="BP93" s="26"/>
      <c r="BQ93" s="29"/>
      <c r="BR93" s="30"/>
      <c r="BS93" s="30"/>
      <c r="BT93" s="30"/>
      <c r="BU93" s="31"/>
      <c r="BV93" s="31"/>
      <c r="BW93" s="31"/>
      <c r="BX93" s="32"/>
      <c r="BY93" s="32"/>
      <c r="BZ93" s="32"/>
      <c r="CA93" s="32"/>
      <c r="CB93" s="30"/>
      <c r="CC93" s="29"/>
      <c r="CD93" s="30"/>
      <c r="CE93" s="33"/>
      <c r="CF93" s="34"/>
      <c r="CG93" s="36"/>
      <c r="CH93" s="26"/>
      <c r="CK93" s="26"/>
      <c r="CL93" s="29"/>
      <c r="CM93" s="30"/>
      <c r="CN93" s="30"/>
      <c r="CO93" s="30"/>
      <c r="CP93" s="31"/>
      <c r="CQ93" s="31"/>
      <c r="CR93" s="31"/>
      <c r="CS93" s="32"/>
      <c r="CT93" s="32"/>
      <c r="CU93" s="32"/>
      <c r="CV93" s="32"/>
      <c r="CW93" s="30"/>
      <c r="CX93" s="29"/>
      <c r="CY93" s="30"/>
      <c r="CZ93" s="33"/>
      <c r="DA93" s="34"/>
      <c r="DB93" s="36"/>
      <c r="DC93" s="26"/>
      <c r="DF93" s="26"/>
      <c r="DG93" s="29"/>
      <c r="DH93" s="30"/>
      <c r="DI93" s="30"/>
      <c r="DJ93" s="30"/>
      <c r="DK93" s="31"/>
      <c r="DL93" s="31"/>
      <c r="DM93" s="31"/>
      <c r="DN93" s="32"/>
      <c r="DO93" s="32"/>
      <c r="DP93" s="32"/>
      <c r="DQ93" s="32"/>
      <c r="DR93" s="30"/>
      <c r="DS93" s="29"/>
      <c r="DT93" s="30"/>
      <c r="DU93" s="33"/>
      <c r="DV93" s="34"/>
      <c r="DW93" s="36"/>
      <c r="DX93" s="26"/>
      <c r="EA93" s="26"/>
      <c r="EB93" s="29"/>
      <c r="EC93" s="30"/>
      <c r="ED93" s="30"/>
      <c r="EE93" s="30"/>
      <c r="EF93" s="31"/>
      <c r="EG93" s="31"/>
      <c r="EH93" s="31"/>
      <c r="EI93" s="32"/>
      <c r="EJ93" s="32"/>
      <c r="EK93" s="32"/>
      <c r="EL93" s="32"/>
      <c r="EM93" s="30"/>
      <c r="EN93" s="29"/>
      <c r="EO93" s="30"/>
      <c r="EP93" s="33"/>
      <c r="EQ93" s="34"/>
      <c r="ER93" s="36"/>
      <c r="ES93" s="26"/>
      <c r="EV93" s="26"/>
      <c r="EW93" s="29"/>
      <c r="EX93" s="30"/>
      <c r="EY93" s="30"/>
      <c r="EZ93" s="30"/>
      <c r="FA93" s="31"/>
      <c r="FB93" s="31"/>
      <c r="FC93" s="31"/>
      <c r="FD93" s="32"/>
      <c r="FE93" s="32"/>
      <c r="FF93" s="32"/>
      <c r="FG93" s="32"/>
      <c r="FH93" s="30"/>
      <c r="FI93" s="29"/>
      <c r="FJ93" s="30"/>
      <c r="FK93" s="33"/>
      <c r="FL93" s="34"/>
      <c r="FM93" s="36"/>
      <c r="FN93" s="26"/>
      <c r="FQ93" s="26"/>
      <c r="FR93" s="29"/>
      <c r="FS93" s="30"/>
      <c r="FT93" s="30"/>
      <c r="FU93" s="30"/>
      <c r="FV93" s="31"/>
      <c r="FW93" s="31"/>
      <c r="FX93" s="31"/>
      <c r="FY93" s="32"/>
      <c r="FZ93" s="32"/>
      <c r="GA93" s="32"/>
      <c r="GB93" s="32"/>
      <c r="GC93" s="30"/>
      <c r="GD93" s="29"/>
      <c r="GE93" s="30"/>
      <c r="GF93" s="33"/>
      <c r="GG93" s="34"/>
      <c r="GH93" s="36"/>
      <c r="GI93" s="26"/>
      <c r="GL93" s="26"/>
      <c r="GM93" s="29"/>
      <c r="GN93" s="30"/>
      <c r="GO93" s="30"/>
      <c r="GP93" s="30"/>
      <c r="GQ93" s="31"/>
      <c r="GR93" s="31"/>
      <c r="GS93" s="31"/>
      <c r="GT93" s="32"/>
      <c r="GU93" s="32"/>
      <c r="GV93" s="32"/>
      <c r="GW93" s="32"/>
      <c r="GX93" s="30"/>
      <c r="GY93" s="29"/>
      <c r="GZ93" s="30"/>
      <c r="HA93" s="33"/>
      <c r="HB93" s="34"/>
      <c r="HC93" s="36"/>
      <c r="HD93" s="26"/>
      <c r="HG93" s="26"/>
      <c r="HH93" s="29"/>
      <c r="HI93" s="30"/>
      <c r="HJ93" s="30"/>
      <c r="HK93" s="30"/>
      <c r="HL93" s="31"/>
      <c r="HM93" s="31"/>
      <c r="HN93" s="31"/>
      <c r="HO93" s="32"/>
      <c r="HP93" s="32"/>
      <c r="HQ93" s="32"/>
      <c r="HR93" s="32"/>
      <c r="HS93" s="30"/>
      <c r="HT93" s="29"/>
      <c r="HU93" s="30"/>
      <c r="HV93" s="33"/>
      <c r="HW93" s="34"/>
      <c r="HX93" s="36"/>
      <c r="HY93" s="26"/>
      <c r="IB93" s="26"/>
      <c r="IC93" s="29"/>
      <c r="ID93" s="30"/>
      <c r="IE93" s="30"/>
      <c r="IF93" s="30"/>
      <c r="IG93" s="31"/>
      <c r="IH93" s="31"/>
      <c r="II93" s="31"/>
      <c r="IJ93" s="32"/>
      <c r="IK93" s="32"/>
      <c r="IL93" s="32"/>
      <c r="IM93" s="32"/>
      <c r="IN93" s="30"/>
      <c r="IO93" s="29"/>
      <c r="IP93" s="30"/>
      <c r="IQ93" s="33"/>
      <c r="IR93" s="34"/>
      <c r="IS93" s="36"/>
      <c r="IT93" s="26"/>
    </row>
    <row r="94" spans="3:22" ht="15" customHeight="1">
      <c r="C94" s="28" t="s">
        <v>11</v>
      </c>
      <c r="D94" s="28" t="s">
        <v>8</v>
      </c>
      <c r="E94" s="26" t="s">
        <v>25</v>
      </c>
      <c r="G94" s="30">
        <f t="shared" si="14"/>
        <v>0</v>
      </c>
      <c r="H94" s="30">
        <f t="shared" si="15"/>
        <v>0</v>
      </c>
      <c r="I94" s="30">
        <f t="shared" si="16"/>
        <v>0</v>
      </c>
      <c r="J94" s="31">
        <f t="shared" si="17"/>
        <v>0</v>
      </c>
      <c r="K94" s="31">
        <f t="shared" si="18"/>
        <v>0</v>
      </c>
      <c r="L94" s="31">
        <f t="shared" si="19"/>
        <v>0</v>
      </c>
      <c r="M94" s="32">
        <f t="shared" si="20"/>
        <v>0</v>
      </c>
      <c r="N94" s="32">
        <f t="shared" si="21"/>
        <v>0</v>
      </c>
      <c r="O94" s="32">
        <f t="shared" si="22"/>
        <v>0</v>
      </c>
      <c r="P94" s="32">
        <f t="shared" si="23"/>
        <v>0</v>
      </c>
      <c r="Q94" s="30">
        <v>9.072</v>
      </c>
      <c r="R94" s="29">
        <f t="shared" si="24"/>
        <v>0</v>
      </c>
      <c r="S94" s="30">
        <v>4.536</v>
      </c>
      <c r="T94" s="39" t="s">
        <v>9</v>
      </c>
      <c r="V94" s="30">
        <f>SUM(F94/8.165*100)</f>
        <v>0</v>
      </c>
    </row>
    <row r="95" spans="1:22" ht="15" customHeight="1">
      <c r="A95" s="44"/>
      <c r="B95" s="45"/>
      <c r="C95" s="28" t="s">
        <v>7</v>
      </c>
      <c r="D95" s="28" t="s">
        <v>8</v>
      </c>
      <c r="E95" s="26" t="s">
        <v>26</v>
      </c>
      <c r="G95" s="30">
        <f t="shared" si="14"/>
        <v>0</v>
      </c>
      <c r="H95" s="30">
        <f t="shared" si="15"/>
        <v>0</v>
      </c>
      <c r="I95" s="30">
        <f t="shared" si="16"/>
        <v>0</v>
      </c>
      <c r="J95" s="31">
        <f t="shared" si="17"/>
        <v>0</v>
      </c>
      <c r="K95" s="31">
        <f t="shared" si="18"/>
        <v>0</v>
      </c>
      <c r="L95" s="31">
        <f t="shared" si="19"/>
        <v>0</v>
      </c>
      <c r="M95" s="32">
        <f t="shared" si="20"/>
        <v>0</v>
      </c>
      <c r="N95" s="32">
        <f t="shared" si="21"/>
        <v>0</v>
      </c>
      <c r="O95" s="32">
        <f t="shared" si="22"/>
        <v>0</v>
      </c>
      <c r="P95" s="32">
        <f t="shared" si="23"/>
        <v>0</v>
      </c>
      <c r="Q95" s="30">
        <v>0.51</v>
      </c>
      <c r="R95" s="29">
        <f t="shared" si="24"/>
        <v>0</v>
      </c>
      <c r="S95" s="30">
        <v>0.42525</v>
      </c>
      <c r="T95" s="33" t="str">
        <f>IF(F95&gt;=S95,"Q","-")</f>
        <v>-</v>
      </c>
      <c r="U95" s="12" t="s">
        <v>209</v>
      </c>
      <c r="V95" s="30">
        <f>SUM(F95/0.369*100)</f>
        <v>0</v>
      </c>
    </row>
    <row r="96" spans="1:254" s="28" customFormat="1" ht="15" customHeight="1">
      <c r="A96" s="27"/>
      <c r="B96" s="26"/>
      <c r="C96" s="28" t="s">
        <v>13</v>
      </c>
      <c r="D96" s="28" t="s">
        <v>8</v>
      </c>
      <c r="E96" s="26" t="s">
        <v>26</v>
      </c>
      <c r="F96" s="29"/>
      <c r="G96" s="30">
        <f t="shared" si="14"/>
        <v>0</v>
      </c>
      <c r="H96" s="30">
        <f t="shared" si="15"/>
        <v>0</v>
      </c>
      <c r="I96" s="30">
        <f t="shared" si="16"/>
        <v>0</v>
      </c>
      <c r="J96" s="31">
        <f t="shared" si="17"/>
        <v>0</v>
      </c>
      <c r="K96" s="31">
        <f t="shared" si="18"/>
        <v>0</v>
      </c>
      <c r="L96" s="31">
        <f t="shared" si="19"/>
        <v>0</v>
      </c>
      <c r="M96" s="32">
        <f t="shared" si="20"/>
        <v>0</v>
      </c>
      <c r="N96" s="32">
        <f t="shared" si="21"/>
        <v>0</v>
      </c>
      <c r="O96" s="32">
        <f t="shared" si="22"/>
        <v>0</v>
      </c>
      <c r="P96" s="32">
        <f t="shared" si="23"/>
        <v>0</v>
      </c>
      <c r="Q96" s="30">
        <v>0.51</v>
      </c>
      <c r="R96" s="29">
        <f t="shared" si="24"/>
        <v>0</v>
      </c>
      <c r="S96" s="30">
        <v>0.227</v>
      </c>
      <c r="T96" s="33" t="str">
        <f>IF(F96&gt;=S96,"Q","-")</f>
        <v>-</v>
      </c>
      <c r="U96" s="34"/>
      <c r="V96" s="30">
        <f>SUM(F96/0.369*100)</f>
        <v>0</v>
      </c>
      <c r="W96" s="26"/>
      <c r="X96" s="51"/>
      <c r="Y96" s="55"/>
      <c r="Z96" s="26"/>
      <c r="AA96" s="29"/>
      <c r="AB96" s="30"/>
      <c r="AC96" s="30"/>
      <c r="AD96" s="30"/>
      <c r="AE96" s="31"/>
      <c r="AF96" s="31"/>
      <c r="AG96" s="31"/>
      <c r="AH96" s="32"/>
      <c r="AI96" s="32"/>
      <c r="AJ96" s="32"/>
      <c r="AK96" s="32"/>
      <c r="AL96" s="30"/>
      <c r="AM96" s="29"/>
      <c r="AN96" s="30"/>
      <c r="AO96" s="33"/>
      <c r="AP96" s="34"/>
      <c r="AQ96" s="36"/>
      <c r="AR96" s="26"/>
      <c r="AU96" s="26"/>
      <c r="AV96" s="29"/>
      <c r="AW96" s="30"/>
      <c r="AX96" s="30"/>
      <c r="AY96" s="30"/>
      <c r="AZ96" s="31"/>
      <c r="BA96" s="31"/>
      <c r="BB96" s="31"/>
      <c r="BC96" s="32"/>
      <c r="BD96" s="32"/>
      <c r="BE96" s="32"/>
      <c r="BF96" s="32"/>
      <c r="BG96" s="30"/>
      <c r="BH96" s="29"/>
      <c r="BI96" s="30"/>
      <c r="BJ96" s="33"/>
      <c r="BK96" s="34"/>
      <c r="BL96" s="36"/>
      <c r="BM96" s="26"/>
      <c r="BP96" s="26"/>
      <c r="BQ96" s="29"/>
      <c r="BR96" s="30"/>
      <c r="BS96" s="30"/>
      <c r="BT96" s="30"/>
      <c r="BU96" s="31"/>
      <c r="BV96" s="31"/>
      <c r="BW96" s="31"/>
      <c r="BX96" s="32"/>
      <c r="BY96" s="32"/>
      <c r="BZ96" s="32"/>
      <c r="CA96" s="32"/>
      <c r="CB96" s="30"/>
      <c r="CC96" s="29"/>
      <c r="CD96" s="30"/>
      <c r="CE96" s="33"/>
      <c r="CF96" s="34"/>
      <c r="CG96" s="36"/>
      <c r="CH96" s="26"/>
      <c r="CK96" s="26"/>
      <c r="CL96" s="29"/>
      <c r="CM96" s="30"/>
      <c r="CN96" s="30"/>
      <c r="CO96" s="30"/>
      <c r="CP96" s="31"/>
      <c r="CQ96" s="31"/>
      <c r="CR96" s="31"/>
      <c r="CS96" s="32"/>
      <c r="CT96" s="32"/>
      <c r="CU96" s="32"/>
      <c r="CV96" s="32"/>
      <c r="CW96" s="30"/>
      <c r="CX96" s="29"/>
      <c r="CY96" s="30"/>
      <c r="CZ96" s="33"/>
      <c r="DA96" s="34"/>
      <c r="DB96" s="36"/>
      <c r="DC96" s="26"/>
      <c r="DF96" s="26"/>
      <c r="DG96" s="29"/>
      <c r="DH96" s="30"/>
      <c r="DI96" s="30"/>
      <c r="DJ96" s="30"/>
      <c r="DK96" s="31"/>
      <c r="DL96" s="31"/>
      <c r="DM96" s="31"/>
      <c r="DN96" s="32"/>
      <c r="DO96" s="32"/>
      <c r="DP96" s="32"/>
      <c r="DQ96" s="32"/>
      <c r="DR96" s="30"/>
      <c r="DS96" s="29"/>
      <c r="DT96" s="30"/>
      <c r="DU96" s="33"/>
      <c r="DV96" s="34"/>
      <c r="DW96" s="36"/>
      <c r="DX96" s="26"/>
      <c r="EA96" s="26"/>
      <c r="EB96" s="29"/>
      <c r="EC96" s="30"/>
      <c r="ED96" s="30"/>
      <c r="EE96" s="30"/>
      <c r="EF96" s="31"/>
      <c r="EG96" s="31"/>
      <c r="EH96" s="31"/>
      <c r="EI96" s="32"/>
      <c r="EJ96" s="32"/>
      <c r="EK96" s="32"/>
      <c r="EL96" s="32"/>
      <c r="EM96" s="30"/>
      <c r="EN96" s="29"/>
      <c r="EO96" s="30"/>
      <c r="EP96" s="33"/>
      <c r="EQ96" s="34"/>
      <c r="ER96" s="36"/>
      <c r="ES96" s="26"/>
      <c r="EV96" s="26"/>
      <c r="EW96" s="29"/>
      <c r="EX96" s="30"/>
      <c r="EY96" s="30"/>
      <c r="EZ96" s="30"/>
      <c r="FA96" s="31"/>
      <c r="FB96" s="31"/>
      <c r="FC96" s="31"/>
      <c r="FD96" s="32"/>
      <c r="FE96" s="32"/>
      <c r="FF96" s="32"/>
      <c r="FG96" s="32"/>
      <c r="FH96" s="30"/>
      <c r="FI96" s="29"/>
      <c r="FJ96" s="30"/>
      <c r="FK96" s="33"/>
      <c r="FL96" s="34"/>
      <c r="FM96" s="36"/>
      <c r="FN96" s="26"/>
      <c r="FQ96" s="26"/>
      <c r="FR96" s="29"/>
      <c r="FS96" s="30"/>
      <c r="FT96" s="30"/>
      <c r="FU96" s="30"/>
      <c r="FV96" s="31"/>
      <c r="FW96" s="31"/>
      <c r="FX96" s="31"/>
      <c r="FY96" s="32"/>
      <c r="FZ96" s="32"/>
      <c r="GA96" s="32"/>
      <c r="GB96" s="32"/>
      <c r="GC96" s="30"/>
      <c r="GD96" s="29"/>
      <c r="GE96" s="30"/>
      <c r="GF96" s="33"/>
      <c r="GG96" s="34"/>
      <c r="GH96" s="36"/>
      <c r="GI96" s="26"/>
      <c r="GL96" s="26"/>
      <c r="GM96" s="29"/>
      <c r="GN96" s="30"/>
      <c r="GO96" s="30"/>
      <c r="GP96" s="30"/>
      <c r="GQ96" s="31"/>
      <c r="GR96" s="31"/>
      <c r="GS96" s="31"/>
      <c r="GT96" s="32"/>
      <c r="GU96" s="32"/>
      <c r="GV96" s="32"/>
      <c r="GW96" s="32"/>
      <c r="GX96" s="30"/>
      <c r="GY96" s="29"/>
      <c r="GZ96" s="30"/>
      <c r="HA96" s="33"/>
      <c r="HB96" s="34"/>
      <c r="HC96" s="36"/>
      <c r="HD96" s="26"/>
      <c r="HG96" s="26"/>
      <c r="HH96" s="29"/>
      <c r="HI96" s="30"/>
      <c r="HJ96" s="30"/>
      <c r="HK96" s="30"/>
      <c r="HL96" s="31"/>
      <c r="HM96" s="31"/>
      <c r="HN96" s="31"/>
      <c r="HO96" s="32"/>
      <c r="HP96" s="32"/>
      <c r="HQ96" s="32"/>
      <c r="HR96" s="32"/>
      <c r="HS96" s="30"/>
      <c r="HT96" s="29"/>
      <c r="HU96" s="30"/>
      <c r="HV96" s="33"/>
      <c r="HW96" s="34"/>
      <c r="HX96" s="36"/>
      <c r="HY96" s="26"/>
      <c r="IB96" s="26"/>
      <c r="IC96" s="29"/>
      <c r="ID96" s="30"/>
      <c r="IE96" s="30"/>
      <c r="IF96" s="30"/>
      <c r="IG96" s="31"/>
      <c r="IH96" s="31"/>
      <c r="II96" s="31"/>
      <c r="IJ96" s="32"/>
      <c r="IK96" s="32"/>
      <c r="IL96" s="32"/>
      <c r="IM96" s="32"/>
      <c r="IN96" s="30"/>
      <c r="IO96" s="29"/>
      <c r="IP96" s="30"/>
      <c r="IQ96" s="33"/>
      <c r="IR96" s="34"/>
      <c r="IS96" s="36"/>
      <c r="IT96" s="26"/>
    </row>
    <row r="97" spans="1:254" s="28" customFormat="1" ht="15">
      <c r="A97" s="27"/>
      <c r="B97" s="26"/>
      <c r="C97" s="28" t="s">
        <v>10</v>
      </c>
      <c r="D97" s="28" t="s">
        <v>8</v>
      </c>
      <c r="E97" s="26" t="s">
        <v>26</v>
      </c>
      <c r="F97" s="29"/>
      <c r="G97" s="30">
        <f t="shared" si="14"/>
        <v>0</v>
      </c>
      <c r="H97" s="30">
        <f t="shared" si="15"/>
        <v>0</v>
      </c>
      <c r="I97" s="30">
        <f t="shared" si="16"/>
        <v>0</v>
      </c>
      <c r="J97" s="31">
        <f t="shared" si="17"/>
        <v>0</v>
      </c>
      <c r="K97" s="31">
        <f t="shared" si="18"/>
        <v>0</v>
      </c>
      <c r="L97" s="31">
        <f t="shared" si="19"/>
        <v>0</v>
      </c>
      <c r="M97" s="32">
        <f t="shared" si="20"/>
        <v>0</v>
      </c>
      <c r="N97" s="32">
        <f t="shared" si="21"/>
        <v>0</v>
      </c>
      <c r="O97" s="32">
        <f t="shared" si="22"/>
        <v>0</v>
      </c>
      <c r="P97" s="32">
        <f t="shared" si="23"/>
        <v>0</v>
      </c>
      <c r="Q97" s="30">
        <v>0.51</v>
      </c>
      <c r="R97" s="29">
        <f t="shared" si="24"/>
        <v>0</v>
      </c>
      <c r="S97" s="30">
        <v>0.227</v>
      </c>
      <c r="T97" s="33" t="str">
        <f>IF(F97&gt;=S97,"Q","-")</f>
        <v>-</v>
      </c>
      <c r="U97" s="34"/>
      <c r="V97" s="30">
        <f>SUM(F97/0.369*100)</f>
        <v>0</v>
      </c>
      <c r="W97" s="26"/>
      <c r="X97" s="51"/>
      <c r="Y97" s="55"/>
      <c r="Z97" s="26"/>
      <c r="AA97" s="29"/>
      <c r="AB97" s="30"/>
      <c r="AC97" s="30"/>
      <c r="AD97" s="30"/>
      <c r="AE97" s="31"/>
      <c r="AF97" s="31"/>
      <c r="AG97" s="31"/>
      <c r="AH97" s="32"/>
      <c r="AI97" s="32"/>
      <c r="AJ97" s="32"/>
      <c r="AK97" s="32"/>
      <c r="AL97" s="30"/>
      <c r="AM97" s="29"/>
      <c r="AN97" s="30"/>
      <c r="AO97" s="33"/>
      <c r="AP97" s="34"/>
      <c r="AQ97" s="36"/>
      <c r="AR97" s="26"/>
      <c r="AU97" s="26"/>
      <c r="AV97" s="29"/>
      <c r="AW97" s="30"/>
      <c r="AX97" s="30"/>
      <c r="AY97" s="30"/>
      <c r="AZ97" s="31"/>
      <c r="BA97" s="31"/>
      <c r="BB97" s="31"/>
      <c r="BC97" s="32"/>
      <c r="BD97" s="32"/>
      <c r="BE97" s="32"/>
      <c r="BF97" s="32"/>
      <c r="BG97" s="30"/>
      <c r="BH97" s="29"/>
      <c r="BI97" s="30"/>
      <c r="BJ97" s="33"/>
      <c r="BK97" s="34"/>
      <c r="BL97" s="36"/>
      <c r="BM97" s="26"/>
      <c r="BP97" s="26"/>
      <c r="BQ97" s="29"/>
      <c r="BR97" s="30"/>
      <c r="BS97" s="30"/>
      <c r="BT97" s="30"/>
      <c r="BU97" s="31"/>
      <c r="BV97" s="31"/>
      <c r="BW97" s="31"/>
      <c r="BX97" s="32"/>
      <c r="BY97" s="32"/>
      <c r="BZ97" s="32"/>
      <c r="CA97" s="32"/>
      <c r="CB97" s="30"/>
      <c r="CC97" s="29"/>
      <c r="CD97" s="30"/>
      <c r="CE97" s="33"/>
      <c r="CF97" s="34"/>
      <c r="CG97" s="36"/>
      <c r="CH97" s="26"/>
      <c r="CK97" s="26"/>
      <c r="CL97" s="29"/>
      <c r="CM97" s="30"/>
      <c r="CN97" s="30"/>
      <c r="CO97" s="30"/>
      <c r="CP97" s="31"/>
      <c r="CQ97" s="31"/>
      <c r="CR97" s="31"/>
      <c r="CS97" s="32"/>
      <c r="CT97" s="32"/>
      <c r="CU97" s="32"/>
      <c r="CV97" s="32"/>
      <c r="CW97" s="30"/>
      <c r="CX97" s="29"/>
      <c r="CY97" s="30"/>
      <c r="CZ97" s="33"/>
      <c r="DA97" s="34"/>
      <c r="DB97" s="36"/>
      <c r="DC97" s="26"/>
      <c r="DF97" s="26"/>
      <c r="DG97" s="29"/>
      <c r="DH97" s="30"/>
      <c r="DI97" s="30"/>
      <c r="DJ97" s="30"/>
      <c r="DK97" s="31"/>
      <c r="DL97" s="31"/>
      <c r="DM97" s="31"/>
      <c r="DN97" s="32"/>
      <c r="DO97" s="32"/>
      <c r="DP97" s="32"/>
      <c r="DQ97" s="32"/>
      <c r="DR97" s="30"/>
      <c r="DS97" s="29"/>
      <c r="DT97" s="30"/>
      <c r="DU97" s="33"/>
      <c r="DV97" s="34"/>
      <c r="DW97" s="36"/>
      <c r="DX97" s="26"/>
      <c r="EA97" s="26"/>
      <c r="EB97" s="29"/>
      <c r="EC97" s="30"/>
      <c r="ED97" s="30"/>
      <c r="EE97" s="30"/>
      <c r="EF97" s="31"/>
      <c r="EG97" s="31"/>
      <c r="EH97" s="31"/>
      <c r="EI97" s="32"/>
      <c r="EJ97" s="32"/>
      <c r="EK97" s="32"/>
      <c r="EL97" s="32"/>
      <c r="EM97" s="30"/>
      <c r="EN97" s="29"/>
      <c r="EO97" s="30"/>
      <c r="EP97" s="33"/>
      <c r="EQ97" s="34"/>
      <c r="ER97" s="36"/>
      <c r="ES97" s="26"/>
      <c r="EV97" s="26"/>
      <c r="EW97" s="29"/>
      <c r="EX97" s="30"/>
      <c r="EY97" s="30"/>
      <c r="EZ97" s="30"/>
      <c r="FA97" s="31"/>
      <c r="FB97" s="31"/>
      <c r="FC97" s="31"/>
      <c r="FD97" s="32"/>
      <c r="FE97" s="32"/>
      <c r="FF97" s="32"/>
      <c r="FG97" s="32"/>
      <c r="FH97" s="30"/>
      <c r="FI97" s="29"/>
      <c r="FJ97" s="30"/>
      <c r="FK97" s="33"/>
      <c r="FL97" s="34"/>
      <c r="FM97" s="36"/>
      <c r="FN97" s="26"/>
      <c r="FQ97" s="26"/>
      <c r="FR97" s="29"/>
      <c r="FS97" s="30"/>
      <c r="FT97" s="30"/>
      <c r="FU97" s="30"/>
      <c r="FV97" s="31"/>
      <c r="FW97" s="31"/>
      <c r="FX97" s="31"/>
      <c r="FY97" s="32"/>
      <c r="FZ97" s="32"/>
      <c r="GA97" s="32"/>
      <c r="GB97" s="32"/>
      <c r="GC97" s="30"/>
      <c r="GD97" s="29"/>
      <c r="GE97" s="30"/>
      <c r="GF97" s="33"/>
      <c r="GG97" s="34"/>
      <c r="GH97" s="36"/>
      <c r="GI97" s="26"/>
      <c r="GL97" s="26"/>
      <c r="GM97" s="29"/>
      <c r="GN97" s="30"/>
      <c r="GO97" s="30"/>
      <c r="GP97" s="30"/>
      <c r="GQ97" s="31"/>
      <c r="GR97" s="31"/>
      <c r="GS97" s="31"/>
      <c r="GT97" s="32"/>
      <c r="GU97" s="32"/>
      <c r="GV97" s="32"/>
      <c r="GW97" s="32"/>
      <c r="GX97" s="30"/>
      <c r="GY97" s="29"/>
      <c r="GZ97" s="30"/>
      <c r="HA97" s="33"/>
      <c r="HB97" s="34"/>
      <c r="HC97" s="36"/>
      <c r="HD97" s="26"/>
      <c r="HG97" s="26"/>
      <c r="HH97" s="29"/>
      <c r="HI97" s="30"/>
      <c r="HJ97" s="30"/>
      <c r="HK97" s="30"/>
      <c r="HL97" s="31"/>
      <c r="HM97" s="31"/>
      <c r="HN97" s="31"/>
      <c r="HO97" s="32"/>
      <c r="HP97" s="32"/>
      <c r="HQ97" s="32"/>
      <c r="HR97" s="32"/>
      <c r="HS97" s="30"/>
      <c r="HT97" s="29"/>
      <c r="HU97" s="30"/>
      <c r="HV97" s="33"/>
      <c r="HW97" s="34"/>
      <c r="HX97" s="36"/>
      <c r="HY97" s="26"/>
      <c r="IB97" s="26"/>
      <c r="IC97" s="29"/>
      <c r="ID97" s="30"/>
      <c r="IE97" s="30"/>
      <c r="IF97" s="30"/>
      <c r="IG97" s="31"/>
      <c r="IH97" s="31"/>
      <c r="II97" s="31"/>
      <c r="IJ97" s="32"/>
      <c r="IK97" s="32"/>
      <c r="IL97" s="32"/>
      <c r="IM97" s="32"/>
      <c r="IN97" s="30"/>
      <c r="IO97" s="29"/>
      <c r="IP97" s="30"/>
      <c r="IQ97" s="33"/>
      <c r="IR97" s="34"/>
      <c r="IS97" s="36"/>
      <c r="IT97" s="26"/>
    </row>
    <row r="98" spans="3:22" ht="15" customHeight="1">
      <c r="C98" s="28" t="s">
        <v>11</v>
      </c>
      <c r="D98" s="28" t="s">
        <v>8</v>
      </c>
      <c r="E98" s="26" t="s">
        <v>26</v>
      </c>
      <c r="G98" s="30">
        <f t="shared" si="14"/>
        <v>0</v>
      </c>
      <c r="H98" s="30">
        <f t="shared" si="15"/>
        <v>0</v>
      </c>
      <c r="I98" s="30">
        <f t="shared" si="16"/>
        <v>0</v>
      </c>
      <c r="J98" s="31">
        <f t="shared" si="17"/>
        <v>0</v>
      </c>
      <c r="K98" s="31">
        <f t="shared" si="18"/>
        <v>0</v>
      </c>
      <c r="L98" s="31">
        <f t="shared" si="19"/>
        <v>0</v>
      </c>
      <c r="M98" s="32">
        <f t="shared" si="20"/>
        <v>0</v>
      </c>
      <c r="N98" s="32">
        <f t="shared" si="21"/>
        <v>0</v>
      </c>
      <c r="O98" s="32">
        <f t="shared" si="22"/>
        <v>0</v>
      </c>
      <c r="P98" s="32">
        <f t="shared" si="23"/>
        <v>0</v>
      </c>
      <c r="Q98" s="30">
        <v>0.51</v>
      </c>
      <c r="R98" s="29">
        <f t="shared" si="24"/>
        <v>0</v>
      </c>
      <c r="S98" s="30">
        <v>0.227</v>
      </c>
      <c r="T98" s="39" t="s">
        <v>9</v>
      </c>
      <c r="V98" s="30">
        <f>SUM(F98/0.369*100)</f>
        <v>0</v>
      </c>
    </row>
    <row r="99" spans="1:254" s="28" customFormat="1" ht="15" customHeight="1">
      <c r="A99" s="44"/>
      <c r="B99" s="45"/>
      <c r="C99" s="28" t="s">
        <v>7</v>
      </c>
      <c r="D99" s="28" t="s">
        <v>8</v>
      </c>
      <c r="E99" s="26" t="s">
        <v>27</v>
      </c>
      <c r="F99" s="47"/>
      <c r="G99" s="30">
        <f t="shared" si="14"/>
        <v>0</v>
      </c>
      <c r="H99" s="30">
        <f t="shared" si="15"/>
        <v>0</v>
      </c>
      <c r="I99" s="30">
        <f t="shared" si="16"/>
        <v>0</v>
      </c>
      <c r="J99" s="31">
        <f t="shared" si="17"/>
        <v>0</v>
      </c>
      <c r="K99" s="31">
        <f t="shared" si="18"/>
        <v>0</v>
      </c>
      <c r="L99" s="31">
        <f t="shared" si="19"/>
        <v>0</v>
      </c>
      <c r="M99" s="32">
        <f t="shared" si="20"/>
        <v>0</v>
      </c>
      <c r="N99" s="32">
        <f t="shared" si="21"/>
        <v>0</v>
      </c>
      <c r="O99" s="32">
        <f t="shared" si="22"/>
        <v>0</v>
      </c>
      <c r="P99" s="32">
        <f t="shared" si="23"/>
        <v>0</v>
      </c>
      <c r="Q99" s="30">
        <v>1.361</v>
      </c>
      <c r="R99" s="29">
        <f t="shared" si="24"/>
        <v>0</v>
      </c>
      <c r="S99" s="30">
        <v>1.0207</v>
      </c>
      <c r="T99" s="33" t="str">
        <f>IF(F99&gt;=S99,"Q","-")</f>
        <v>-</v>
      </c>
      <c r="U99" s="34"/>
      <c r="V99" s="30">
        <f>SUM(F99/0.907*100)</f>
        <v>0</v>
      </c>
      <c r="W99" s="26"/>
      <c r="X99" s="51"/>
      <c r="Y99" s="55"/>
      <c r="Z99" s="26"/>
      <c r="AA99" s="29"/>
      <c r="AB99" s="30"/>
      <c r="AC99" s="30"/>
      <c r="AD99" s="30"/>
      <c r="AE99" s="31"/>
      <c r="AF99" s="31"/>
      <c r="AG99" s="31"/>
      <c r="AH99" s="32"/>
      <c r="AI99" s="32"/>
      <c r="AJ99" s="32"/>
      <c r="AK99" s="32"/>
      <c r="AL99" s="30"/>
      <c r="AM99" s="29"/>
      <c r="AN99" s="30"/>
      <c r="AO99" s="33"/>
      <c r="AP99" s="34"/>
      <c r="AQ99" s="36"/>
      <c r="AR99" s="26"/>
      <c r="AU99" s="26"/>
      <c r="AV99" s="29"/>
      <c r="AW99" s="30"/>
      <c r="AX99" s="30"/>
      <c r="AY99" s="30"/>
      <c r="AZ99" s="31"/>
      <c r="BA99" s="31"/>
      <c r="BB99" s="31"/>
      <c r="BC99" s="32"/>
      <c r="BD99" s="32"/>
      <c r="BE99" s="32"/>
      <c r="BF99" s="32"/>
      <c r="BG99" s="30"/>
      <c r="BH99" s="29"/>
      <c r="BI99" s="30"/>
      <c r="BJ99" s="33"/>
      <c r="BK99" s="34"/>
      <c r="BL99" s="36"/>
      <c r="BM99" s="26"/>
      <c r="BP99" s="26"/>
      <c r="BQ99" s="29"/>
      <c r="BR99" s="30"/>
      <c r="BS99" s="30"/>
      <c r="BT99" s="30"/>
      <c r="BU99" s="31"/>
      <c r="BV99" s="31"/>
      <c r="BW99" s="31"/>
      <c r="BX99" s="32"/>
      <c r="BY99" s="32"/>
      <c r="BZ99" s="32"/>
      <c r="CA99" s="32"/>
      <c r="CB99" s="30"/>
      <c r="CC99" s="29"/>
      <c r="CD99" s="30"/>
      <c r="CE99" s="33"/>
      <c r="CF99" s="34"/>
      <c r="CG99" s="36"/>
      <c r="CH99" s="26"/>
      <c r="CK99" s="26"/>
      <c r="CL99" s="29"/>
      <c r="CM99" s="30"/>
      <c r="CN99" s="30"/>
      <c r="CO99" s="30"/>
      <c r="CP99" s="31"/>
      <c r="CQ99" s="31"/>
      <c r="CR99" s="31"/>
      <c r="CS99" s="32"/>
      <c r="CT99" s="32"/>
      <c r="CU99" s="32"/>
      <c r="CV99" s="32"/>
      <c r="CW99" s="30"/>
      <c r="CX99" s="29"/>
      <c r="CY99" s="30"/>
      <c r="CZ99" s="33"/>
      <c r="DA99" s="34"/>
      <c r="DB99" s="36"/>
      <c r="DC99" s="26"/>
      <c r="DF99" s="26"/>
      <c r="DG99" s="29"/>
      <c r="DH99" s="30"/>
      <c r="DI99" s="30"/>
      <c r="DJ99" s="30"/>
      <c r="DK99" s="31"/>
      <c r="DL99" s="31"/>
      <c r="DM99" s="31"/>
      <c r="DN99" s="32"/>
      <c r="DO99" s="32"/>
      <c r="DP99" s="32"/>
      <c r="DQ99" s="32"/>
      <c r="DR99" s="30"/>
      <c r="DS99" s="29"/>
      <c r="DT99" s="30"/>
      <c r="DU99" s="33"/>
      <c r="DV99" s="34"/>
      <c r="DW99" s="36"/>
      <c r="DX99" s="26"/>
      <c r="EA99" s="26"/>
      <c r="EB99" s="29"/>
      <c r="EC99" s="30"/>
      <c r="ED99" s="30"/>
      <c r="EE99" s="30"/>
      <c r="EF99" s="31"/>
      <c r="EG99" s="31"/>
      <c r="EH99" s="31"/>
      <c r="EI99" s="32"/>
      <c r="EJ99" s="32"/>
      <c r="EK99" s="32"/>
      <c r="EL99" s="32"/>
      <c r="EM99" s="30"/>
      <c r="EN99" s="29"/>
      <c r="EO99" s="30"/>
      <c r="EP99" s="33"/>
      <c r="EQ99" s="34"/>
      <c r="ER99" s="36"/>
      <c r="ES99" s="26"/>
      <c r="EV99" s="26"/>
      <c r="EW99" s="29"/>
      <c r="EX99" s="30"/>
      <c r="EY99" s="30"/>
      <c r="EZ99" s="30"/>
      <c r="FA99" s="31"/>
      <c r="FB99" s="31"/>
      <c r="FC99" s="31"/>
      <c r="FD99" s="32"/>
      <c r="FE99" s="32"/>
      <c r="FF99" s="32"/>
      <c r="FG99" s="32"/>
      <c r="FH99" s="30"/>
      <c r="FI99" s="29"/>
      <c r="FJ99" s="30"/>
      <c r="FK99" s="33"/>
      <c r="FL99" s="34"/>
      <c r="FM99" s="36"/>
      <c r="FN99" s="26"/>
      <c r="FQ99" s="26"/>
      <c r="FR99" s="29"/>
      <c r="FS99" s="30"/>
      <c r="FT99" s="30"/>
      <c r="FU99" s="30"/>
      <c r="FV99" s="31"/>
      <c r="FW99" s="31"/>
      <c r="FX99" s="31"/>
      <c r="FY99" s="32"/>
      <c r="FZ99" s="32"/>
      <c r="GA99" s="32"/>
      <c r="GB99" s="32"/>
      <c r="GC99" s="30"/>
      <c r="GD99" s="29"/>
      <c r="GE99" s="30"/>
      <c r="GF99" s="33"/>
      <c r="GG99" s="34"/>
      <c r="GH99" s="36"/>
      <c r="GI99" s="26"/>
      <c r="GL99" s="26"/>
      <c r="GM99" s="29"/>
      <c r="GN99" s="30"/>
      <c r="GO99" s="30"/>
      <c r="GP99" s="30"/>
      <c r="GQ99" s="31"/>
      <c r="GR99" s="31"/>
      <c r="GS99" s="31"/>
      <c r="GT99" s="32"/>
      <c r="GU99" s="32"/>
      <c r="GV99" s="32"/>
      <c r="GW99" s="32"/>
      <c r="GX99" s="30"/>
      <c r="GY99" s="29"/>
      <c r="GZ99" s="30"/>
      <c r="HA99" s="33"/>
      <c r="HB99" s="34"/>
      <c r="HC99" s="36"/>
      <c r="HD99" s="26"/>
      <c r="HG99" s="26"/>
      <c r="HH99" s="29"/>
      <c r="HI99" s="30"/>
      <c r="HJ99" s="30"/>
      <c r="HK99" s="30"/>
      <c r="HL99" s="31"/>
      <c r="HM99" s="31"/>
      <c r="HN99" s="31"/>
      <c r="HO99" s="32"/>
      <c r="HP99" s="32"/>
      <c r="HQ99" s="32"/>
      <c r="HR99" s="32"/>
      <c r="HS99" s="30"/>
      <c r="HT99" s="29"/>
      <c r="HU99" s="30"/>
      <c r="HV99" s="33"/>
      <c r="HW99" s="34"/>
      <c r="HX99" s="36"/>
      <c r="HY99" s="26"/>
      <c r="IB99" s="26"/>
      <c r="IC99" s="29"/>
      <c r="ID99" s="30"/>
      <c r="IE99" s="30"/>
      <c r="IF99" s="30"/>
      <c r="IG99" s="31"/>
      <c r="IH99" s="31"/>
      <c r="II99" s="31"/>
      <c r="IJ99" s="32"/>
      <c r="IK99" s="32"/>
      <c r="IL99" s="32"/>
      <c r="IM99" s="32"/>
      <c r="IN99" s="30"/>
      <c r="IO99" s="29"/>
      <c r="IP99" s="30"/>
      <c r="IQ99" s="33"/>
      <c r="IR99" s="34"/>
      <c r="IS99" s="36"/>
      <c r="IT99" s="26"/>
    </row>
    <row r="100" spans="1:22" ht="15" customHeight="1">
      <c r="A100" s="44"/>
      <c r="B100" s="45"/>
      <c r="C100" s="28" t="s">
        <v>13</v>
      </c>
      <c r="D100" s="28" t="s">
        <v>8</v>
      </c>
      <c r="E100" s="26" t="s">
        <v>27</v>
      </c>
      <c r="G100" s="30">
        <f t="shared" si="14"/>
        <v>0</v>
      </c>
      <c r="H100" s="30">
        <f t="shared" si="15"/>
        <v>0</v>
      </c>
      <c r="I100" s="30">
        <f t="shared" si="16"/>
        <v>0</v>
      </c>
      <c r="J100" s="31">
        <f t="shared" si="17"/>
        <v>0</v>
      </c>
      <c r="K100" s="31">
        <f t="shared" si="18"/>
        <v>0</v>
      </c>
      <c r="L100" s="31">
        <f t="shared" si="19"/>
        <v>0</v>
      </c>
      <c r="M100" s="32">
        <f t="shared" si="20"/>
        <v>0</v>
      </c>
      <c r="N100" s="32">
        <f t="shared" si="21"/>
        <v>0</v>
      </c>
      <c r="O100" s="32">
        <f t="shared" si="22"/>
        <v>0</v>
      </c>
      <c r="P100" s="32">
        <f t="shared" si="23"/>
        <v>0</v>
      </c>
      <c r="Q100" s="30">
        <v>1.361</v>
      </c>
      <c r="R100" s="29">
        <f t="shared" si="24"/>
        <v>0</v>
      </c>
      <c r="S100" s="30">
        <v>0.454</v>
      </c>
      <c r="T100" s="33" t="str">
        <f>IF(F100&gt;=S100,"Q","-")</f>
        <v>-</v>
      </c>
      <c r="V100" s="30">
        <f>SUM(F100/0.907*100)</f>
        <v>0</v>
      </c>
    </row>
    <row r="101" spans="1:254" s="28" customFormat="1" ht="15" customHeight="1">
      <c r="A101" s="44"/>
      <c r="B101" s="45"/>
      <c r="C101" s="28" t="s">
        <v>10</v>
      </c>
      <c r="D101" s="28" t="s">
        <v>8</v>
      </c>
      <c r="E101" s="26" t="s">
        <v>27</v>
      </c>
      <c r="F101" s="29"/>
      <c r="G101" s="30">
        <f t="shared" si="14"/>
        <v>0</v>
      </c>
      <c r="H101" s="30">
        <f t="shared" si="15"/>
        <v>0</v>
      </c>
      <c r="I101" s="30">
        <f t="shared" si="16"/>
        <v>0</v>
      </c>
      <c r="J101" s="31">
        <f t="shared" si="17"/>
        <v>0</v>
      </c>
      <c r="K101" s="31">
        <f t="shared" si="18"/>
        <v>0</v>
      </c>
      <c r="L101" s="31">
        <f t="shared" si="19"/>
        <v>0</v>
      </c>
      <c r="M101" s="32">
        <f t="shared" si="20"/>
        <v>0</v>
      </c>
      <c r="N101" s="32">
        <f t="shared" si="21"/>
        <v>0</v>
      </c>
      <c r="O101" s="32">
        <f t="shared" si="22"/>
        <v>0</v>
      </c>
      <c r="P101" s="32">
        <f t="shared" si="23"/>
        <v>0</v>
      </c>
      <c r="Q101" s="30">
        <v>1.361</v>
      </c>
      <c r="R101" s="29">
        <f t="shared" si="24"/>
        <v>0</v>
      </c>
      <c r="S101" s="30">
        <v>0.454</v>
      </c>
      <c r="T101" s="33" t="str">
        <f>IF(F101&gt;=S101,"Q","-")</f>
        <v>-</v>
      </c>
      <c r="U101" s="34"/>
      <c r="V101" s="30">
        <f>SUM(F101/0.907*100)</f>
        <v>0</v>
      </c>
      <c r="W101" s="26"/>
      <c r="X101" s="51"/>
      <c r="Y101" s="55"/>
      <c r="Z101" s="26"/>
      <c r="AA101" s="29"/>
      <c r="AB101" s="30"/>
      <c r="AC101" s="30"/>
      <c r="AD101" s="30"/>
      <c r="AE101" s="31"/>
      <c r="AF101" s="31"/>
      <c r="AG101" s="31"/>
      <c r="AH101" s="32"/>
      <c r="AI101" s="32"/>
      <c r="AJ101" s="32"/>
      <c r="AK101" s="32"/>
      <c r="AL101" s="30"/>
      <c r="AM101" s="29"/>
      <c r="AN101" s="30"/>
      <c r="AO101" s="33"/>
      <c r="AP101" s="34"/>
      <c r="AQ101" s="36"/>
      <c r="AR101" s="26"/>
      <c r="AU101" s="26"/>
      <c r="AV101" s="29"/>
      <c r="AW101" s="30"/>
      <c r="AX101" s="30"/>
      <c r="AY101" s="30"/>
      <c r="AZ101" s="31"/>
      <c r="BA101" s="31"/>
      <c r="BB101" s="31"/>
      <c r="BC101" s="32"/>
      <c r="BD101" s="32"/>
      <c r="BE101" s="32"/>
      <c r="BF101" s="32"/>
      <c r="BG101" s="30"/>
      <c r="BH101" s="29"/>
      <c r="BI101" s="30"/>
      <c r="BJ101" s="33"/>
      <c r="BK101" s="34"/>
      <c r="BL101" s="36"/>
      <c r="BM101" s="26"/>
      <c r="BP101" s="26"/>
      <c r="BQ101" s="29"/>
      <c r="BR101" s="30"/>
      <c r="BS101" s="30"/>
      <c r="BT101" s="30"/>
      <c r="BU101" s="31"/>
      <c r="BV101" s="31"/>
      <c r="BW101" s="31"/>
      <c r="BX101" s="32"/>
      <c r="BY101" s="32"/>
      <c r="BZ101" s="32"/>
      <c r="CA101" s="32"/>
      <c r="CB101" s="30"/>
      <c r="CC101" s="29"/>
      <c r="CD101" s="30"/>
      <c r="CE101" s="33"/>
      <c r="CF101" s="34"/>
      <c r="CG101" s="36"/>
      <c r="CH101" s="26"/>
      <c r="CK101" s="26"/>
      <c r="CL101" s="29"/>
      <c r="CM101" s="30"/>
      <c r="CN101" s="30"/>
      <c r="CO101" s="30"/>
      <c r="CP101" s="31"/>
      <c r="CQ101" s="31"/>
      <c r="CR101" s="31"/>
      <c r="CS101" s="32"/>
      <c r="CT101" s="32"/>
      <c r="CU101" s="32"/>
      <c r="CV101" s="32"/>
      <c r="CW101" s="30"/>
      <c r="CX101" s="29"/>
      <c r="CY101" s="30"/>
      <c r="CZ101" s="33"/>
      <c r="DA101" s="34"/>
      <c r="DB101" s="36"/>
      <c r="DC101" s="26"/>
      <c r="DF101" s="26"/>
      <c r="DG101" s="29"/>
      <c r="DH101" s="30"/>
      <c r="DI101" s="30"/>
      <c r="DJ101" s="30"/>
      <c r="DK101" s="31"/>
      <c r="DL101" s="31"/>
      <c r="DM101" s="31"/>
      <c r="DN101" s="32"/>
      <c r="DO101" s="32"/>
      <c r="DP101" s="32"/>
      <c r="DQ101" s="32"/>
      <c r="DR101" s="30"/>
      <c r="DS101" s="29"/>
      <c r="DT101" s="30"/>
      <c r="DU101" s="33"/>
      <c r="DV101" s="34"/>
      <c r="DW101" s="36"/>
      <c r="DX101" s="26"/>
      <c r="EA101" s="26"/>
      <c r="EB101" s="29"/>
      <c r="EC101" s="30"/>
      <c r="ED101" s="30"/>
      <c r="EE101" s="30"/>
      <c r="EF101" s="31"/>
      <c r="EG101" s="31"/>
      <c r="EH101" s="31"/>
      <c r="EI101" s="32"/>
      <c r="EJ101" s="32"/>
      <c r="EK101" s="32"/>
      <c r="EL101" s="32"/>
      <c r="EM101" s="30"/>
      <c r="EN101" s="29"/>
      <c r="EO101" s="30"/>
      <c r="EP101" s="33"/>
      <c r="EQ101" s="34"/>
      <c r="ER101" s="36"/>
      <c r="ES101" s="26"/>
      <c r="EV101" s="26"/>
      <c r="EW101" s="29"/>
      <c r="EX101" s="30"/>
      <c r="EY101" s="30"/>
      <c r="EZ101" s="30"/>
      <c r="FA101" s="31"/>
      <c r="FB101" s="31"/>
      <c r="FC101" s="31"/>
      <c r="FD101" s="32"/>
      <c r="FE101" s="32"/>
      <c r="FF101" s="32"/>
      <c r="FG101" s="32"/>
      <c r="FH101" s="30"/>
      <c r="FI101" s="29"/>
      <c r="FJ101" s="30"/>
      <c r="FK101" s="33"/>
      <c r="FL101" s="34"/>
      <c r="FM101" s="36"/>
      <c r="FN101" s="26"/>
      <c r="FQ101" s="26"/>
      <c r="FR101" s="29"/>
      <c r="FS101" s="30"/>
      <c r="FT101" s="30"/>
      <c r="FU101" s="30"/>
      <c r="FV101" s="31"/>
      <c r="FW101" s="31"/>
      <c r="FX101" s="31"/>
      <c r="FY101" s="32"/>
      <c r="FZ101" s="32"/>
      <c r="GA101" s="32"/>
      <c r="GB101" s="32"/>
      <c r="GC101" s="30"/>
      <c r="GD101" s="29"/>
      <c r="GE101" s="30"/>
      <c r="GF101" s="33"/>
      <c r="GG101" s="34"/>
      <c r="GH101" s="36"/>
      <c r="GI101" s="26"/>
      <c r="GL101" s="26"/>
      <c r="GM101" s="29"/>
      <c r="GN101" s="30"/>
      <c r="GO101" s="30"/>
      <c r="GP101" s="30"/>
      <c r="GQ101" s="31"/>
      <c r="GR101" s="31"/>
      <c r="GS101" s="31"/>
      <c r="GT101" s="32"/>
      <c r="GU101" s="32"/>
      <c r="GV101" s="32"/>
      <c r="GW101" s="32"/>
      <c r="GX101" s="30"/>
      <c r="GY101" s="29"/>
      <c r="GZ101" s="30"/>
      <c r="HA101" s="33"/>
      <c r="HB101" s="34"/>
      <c r="HC101" s="36"/>
      <c r="HD101" s="26"/>
      <c r="HG101" s="26"/>
      <c r="HH101" s="29"/>
      <c r="HI101" s="30"/>
      <c r="HJ101" s="30"/>
      <c r="HK101" s="30"/>
      <c r="HL101" s="31"/>
      <c r="HM101" s="31"/>
      <c r="HN101" s="31"/>
      <c r="HO101" s="32"/>
      <c r="HP101" s="32"/>
      <c r="HQ101" s="32"/>
      <c r="HR101" s="32"/>
      <c r="HS101" s="30"/>
      <c r="HT101" s="29"/>
      <c r="HU101" s="30"/>
      <c r="HV101" s="33"/>
      <c r="HW101" s="34"/>
      <c r="HX101" s="36"/>
      <c r="HY101" s="26"/>
      <c r="IB101" s="26"/>
      <c r="IC101" s="29"/>
      <c r="ID101" s="30"/>
      <c r="IE101" s="30"/>
      <c r="IF101" s="30"/>
      <c r="IG101" s="31"/>
      <c r="IH101" s="31"/>
      <c r="II101" s="31"/>
      <c r="IJ101" s="32"/>
      <c r="IK101" s="32"/>
      <c r="IL101" s="32"/>
      <c r="IM101" s="32"/>
      <c r="IN101" s="30"/>
      <c r="IO101" s="29"/>
      <c r="IP101" s="30"/>
      <c r="IQ101" s="33"/>
      <c r="IR101" s="34"/>
      <c r="IS101" s="36"/>
      <c r="IT101" s="26"/>
    </row>
    <row r="102" spans="1:254" s="28" customFormat="1" ht="15" customHeight="1">
      <c r="A102" s="44"/>
      <c r="B102" s="45"/>
      <c r="C102" s="28" t="s">
        <v>11</v>
      </c>
      <c r="D102" s="28" t="s">
        <v>8</v>
      </c>
      <c r="E102" s="26" t="s">
        <v>27</v>
      </c>
      <c r="F102" s="29"/>
      <c r="G102" s="30">
        <f t="shared" si="14"/>
        <v>0</v>
      </c>
      <c r="H102" s="30">
        <f t="shared" si="15"/>
        <v>0</v>
      </c>
      <c r="I102" s="30">
        <f t="shared" si="16"/>
        <v>0</v>
      </c>
      <c r="J102" s="31">
        <f t="shared" si="17"/>
        <v>0</v>
      </c>
      <c r="K102" s="31">
        <f t="shared" si="18"/>
        <v>0</v>
      </c>
      <c r="L102" s="31">
        <f t="shared" si="19"/>
        <v>0</v>
      </c>
      <c r="M102" s="32">
        <f t="shared" si="20"/>
        <v>0</v>
      </c>
      <c r="N102" s="32">
        <f t="shared" si="21"/>
        <v>0</v>
      </c>
      <c r="O102" s="32">
        <f t="shared" si="22"/>
        <v>0</v>
      </c>
      <c r="P102" s="32">
        <f t="shared" si="23"/>
        <v>0</v>
      </c>
      <c r="Q102" s="30">
        <v>1.361</v>
      </c>
      <c r="R102" s="29">
        <f t="shared" si="24"/>
        <v>0</v>
      </c>
      <c r="S102" s="30">
        <v>0.454</v>
      </c>
      <c r="T102" s="39" t="s">
        <v>9</v>
      </c>
      <c r="U102" s="34"/>
      <c r="V102" s="30">
        <f>SUM(F102/0.907*100)</f>
        <v>0</v>
      </c>
      <c r="W102" s="26"/>
      <c r="X102" s="51"/>
      <c r="Y102" s="55"/>
      <c r="Z102" s="26"/>
      <c r="AA102" s="29"/>
      <c r="AB102" s="30"/>
      <c r="AC102" s="30"/>
      <c r="AD102" s="30"/>
      <c r="AE102" s="31"/>
      <c r="AF102" s="31"/>
      <c r="AG102" s="31"/>
      <c r="AH102" s="32"/>
      <c r="AI102" s="32"/>
      <c r="AJ102" s="32"/>
      <c r="AK102" s="32"/>
      <c r="AL102" s="30"/>
      <c r="AM102" s="29"/>
      <c r="AN102" s="30"/>
      <c r="AO102" s="33"/>
      <c r="AP102" s="34"/>
      <c r="AQ102" s="36"/>
      <c r="AR102" s="26"/>
      <c r="AU102" s="26"/>
      <c r="AV102" s="29"/>
      <c r="AW102" s="30"/>
      <c r="AX102" s="30"/>
      <c r="AY102" s="30"/>
      <c r="AZ102" s="31"/>
      <c r="BA102" s="31"/>
      <c r="BB102" s="31"/>
      <c r="BC102" s="32"/>
      <c r="BD102" s="32"/>
      <c r="BE102" s="32"/>
      <c r="BF102" s="32"/>
      <c r="BG102" s="30"/>
      <c r="BH102" s="29"/>
      <c r="BI102" s="30"/>
      <c r="BJ102" s="33"/>
      <c r="BK102" s="34"/>
      <c r="BL102" s="36"/>
      <c r="BM102" s="26"/>
      <c r="BP102" s="26"/>
      <c r="BQ102" s="29"/>
      <c r="BR102" s="30"/>
      <c r="BS102" s="30"/>
      <c r="BT102" s="30"/>
      <c r="BU102" s="31"/>
      <c r="BV102" s="31"/>
      <c r="BW102" s="31"/>
      <c r="BX102" s="32"/>
      <c r="BY102" s="32"/>
      <c r="BZ102" s="32"/>
      <c r="CA102" s="32"/>
      <c r="CB102" s="30"/>
      <c r="CC102" s="29"/>
      <c r="CD102" s="30"/>
      <c r="CE102" s="33"/>
      <c r="CF102" s="34"/>
      <c r="CG102" s="36"/>
      <c r="CH102" s="26"/>
      <c r="CK102" s="26"/>
      <c r="CL102" s="29"/>
      <c r="CM102" s="30"/>
      <c r="CN102" s="30"/>
      <c r="CO102" s="30"/>
      <c r="CP102" s="31"/>
      <c r="CQ102" s="31"/>
      <c r="CR102" s="31"/>
      <c r="CS102" s="32"/>
      <c r="CT102" s="32"/>
      <c r="CU102" s="32"/>
      <c r="CV102" s="32"/>
      <c r="CW102" s="30"/>
      <c r="CX102" s="29"/>
      <c r="CY102" s="30"/>
      <c r="CZ102" s="33"/>
      <c r="DA102" s="34"/>
      <c r="DB102" s="36"/>
      <c r="DC102" s="26"/>
      <c r="DF102" s="26"/>
      <c r="DG102" s="29"/>
      <c r="DH102" s="30"/>
      <c r="DI102" s="30"/>
      <c r="DJ102" s="30"/>
      <c r="DK102" s="31"/>
      <c r="DL102" s="31"/>
      <c r="DM102" s="31"/>
      <c r="DN102" s="32"/>
      <c r="DO102" s="32"/>
      <c r="DP102" s="32"/>
      <c r="DQ102" s="32"/>
      <c r="DR102" s="30"/>
      <c r="DS102" s="29"/>
      <c r="DT102" s="30"/>
      <c r="DU102" s="33"/>
      <c r="DV102" s="34"/>
      <c r="DW102" s="36"/>
      <c r="DX102" s="26"/>
      <c r="EA102" s="26"/>
      <c r="EB102" s="29"/>
      <c r="EC102" s="30"/>
      <c r="ED102" s="30"/>
      <c r="EE102" s="30"/>
      <c r="EF102" s="31"/>
      <c r="EG102" s="31"/>
      <c r="EH102" s="31"/>
      <c r="EI102" s="32"/>
      <c r="EJ102" s="32"/>
      <c r="EK102" s="32"/>
      <c r="EL102" s="32"/>
      <c r="EM102" s="30"/>
      <c r="EN102" s="29"/>
      <c r="EO102" s="30"/>
      <c r="EP102" s="33"/>
      <c r="EQ102" s="34"/>
      <c r="ER102" s="36"/>
      <c r="ES102" s="26"/>
      <c r="EV102" s="26"/>
      <c r="EW102" s="29"/>
      <c r="EX102" s="30"/>
      <c r="EY102" s="30"/>
      <c r="EZ102" s="30"/>
      <c r="FA102" s="31"/>
      <c r="FB102" s="31"/>
      <c r="FC102" s="31"/>
      <c r="FD102" s="32"/>
      <c r="FE102" s="32"/>
      <c r="FF102" s="32"/>
      <c r="FG102" s="32"/>
      <c r="FH102" s="30"/>
      <c r="FI102" s="29"/>
      <c r="FJ102" s="30"/>
      <c r="FK102" s="33"/>
      <c r="FL102" s="34"/>
      <c r="FM102" s="36"/>
      <c r="FN102" s="26"/>
      <c r="FQ102" s="26"/>
      <c r="FR102" s="29"/>
      <c r="FS102" s="30"/>
      <c r="FT102" s="30"/>
      <c r="FU102" s="30"/>
      <c r="FV102" s="31"/>
      <c r="FW102" s="31"/>
      <c r="FX102" s="31"/>
      <c r="FY102" s="32"/>
      <c r="FZ102" s="32"/>
      <c r="GA102" s="32"/>
      <c r="GB102" s="32"/>
      <c r="GC102" s="30"/>
      <c r="GD102" s="29"/>
      <c r="GE102" s="30"/>
      <c r="GF102" s="33"/>
      <c r="GG102" s="34"/>
      <c r="GH102" s="36"/>
      <c r="GI102" s="26"/>
      <c r="GL102" s="26"/>
      <c r="GM102" s="29"/>
      <c r="GN102" s="30"/>
      <c r="GO102" s="30"/>
      <c r="GP102" s="30"/>
      <c r="GQ102" s="31"/>
      <c r="GR102" s="31"/>
      <c r="GS102" s="31"/>
      <c r="GT102" s="32"/>
      <c r="GU102" s="32"/>
      <c r="GV102" s="32"/>
      <c r="GW102" s="32"/>
      <c r="GX102" s="30"/>
      <c r="GY102" s="29"/>
      <c r="GZ102" s="30"/>
      <c r="HA102" s="33"/>
      <c r="HB102" s="34"/>
      <c r="HC102" s="36"/>
      <c r="HD102" s="26"/>
      <c r="HG102" s="26"/>
      <c r="HH102" s="29"/>
      <c r="HI102" s="30"/>
      <c r="HJ102" s="30"/>
      <c r="HK102" s="30"/>
      <c r="HL102" s="31"/>
      <c r="HM102" s="31"/>
      <c r="HN102" s="31"/>
      <c r="HO102" s="32"/>
      <c r="HP102" s="32"/>
      <c r="HQ102" s="32"/>
      <c r="HR102" s="32"/>
      <c r="HS102" s="30"/>
      <c r="HT102" s="29"/>
      <c r="HU102" s="30"/>
      <c r="HV102" s="33"/>
      <c r="HW102" s="34"/>
      <c r="HX102" s="36"/>
      <c r="HY102" s="26"/>
      <c r="IB102" s="26"/>
      <c r="IC102" s="29"/>
      <c r="ID102" s="30"/>
      <c r="IE102" s="30"/>
      <c r="IF102" s="30"/>
      <c r="IG102" s="31"/>
      <c r="IH102" s="31"/>
      <c r="II102" s="31"/>
      <c r="IJ102" s="32"/>
      <c r="IK102" s="32"/>
      <c r="IL102" s="32"/>
      <c r="IM102" s="32"/>
      <c r="IN102" s="30"/>
      <c r="IO102" s="29"/>
      <c r="IP102" s="30"/>
      <c r="IQ102" s="33"/>
      <c r="IR102" s="34"/>
      <c r="IS102" s="36"/>
      <c r="IT102" s="26"/>
    </row>
    <row r="103" spans="1:25" s="40" customFormat="1" ht="15" customHeight="1">
      <c r="A103" s="44"/>
      <c r="B103" s="45"/>
      <c r="C103" s="28" t="s">
        <v>7</v>
      </c>
      <c r="D103" s="28" t="s">
        <v>8</v>
      </c>
      <c r="E103" s="26" t="s">
        <v>28</v>
      </c>
      <c r="F103" s="29"/>
      <c r="G103" s="30">
        <f aca="true" t="shared" si="25" ref="G103:G165">F103*2.2046</f>
        <v>0</v>
      </c>
      <c r="H103" s="30">
        <f aca="true" t="shared" si="26" ref="H103:I165">(G103-J103)*16</f>
        <v>0</v>
      </c>
      <c r="I103" s="30">
        <f t="shared" si="26"/>
        <v>0</v>
      </c>
      <c r="J103" s="31">
        <f aca="true" t="shared" si="27" ref="J103:K165">ROUNDDOWN(G103,0)</f>
        <v>0</v>
      </c>
      <c r="K103" s="31">
        <f t="shared" si="27"/>
        <v>0</v>
      </c>
      <c r="L103" s="31">
        <f aca="true" t="shared" si="28" ref="L103:L165">ROUND(I103,0)</f>
        <v>0</v>
      </c>
      <c r="M103" s="32">
        <f aca="true" t="shared" si="29" ref="M103:M165">IF(N103=16,J103+1,J103)</f>
        <v>0</v>
      </c>
      <c r="N103" s="32">
        <f aca="true" t="shared" si="30" ref="N103:N165">IF(L103=16,K103+1,K103)</f>
        <v>0</v>
      </c>
      <c r="O103" s="32">
        <f aca="true" t="shared" si="31" ref="O103:O165">IF(N103=16,0,N103)</f>
        <v>0</v>
      </c>
      <c r="P103" s="32">
        <f aca="true" t="shared" si="32" ref="P103:P165">IF(L103=16,0,L103)</f>
        <v>0</v>
      </c>
      <c r="Q103" s="30">
        <v>0.794</v>
      </c>
      <c r="R103" s="29">
        <f aca="true" t="shared" si="33" ref="R103:R165">F103/Q103*100</f>
        <v>0</v>
      </c>
      <c r="S103" s="30">
        <v>0.5955</v>
      </c>
      <c r="T103" s="33" t="str">
        <f>IF(F103&gt;=S103,"Q","-")</f>
        <v>-</v>
      </c>
      <c r="U103" s="12"/>
      <c r="V103" s="30">
        <f>SUM(F103/0.567*100)</f>
        <v>0</v>
      </c>
      <c r="X103" s="52"/>
      <c r="Y103" s="41"/>
    </row>
    <row r="104" spans="3:22" ht="15" customHeight="1">
      <c r="C104" s="28" t="s">
        <v>13</v>
      </c>
      <c r="D104" s="28" t="s">
        <v>8</v>
      </c>
      <c r="E104" s="26" t="s">
        <v>28</v>
      </c>
      <c r="G104" s="30">
        <f t="shared" si="25"/>
        <v>0</v>
      </c>
      <c r="H104" s="30">
        <f t="shared" si="26"/>
        <v>0</v>
      </c>
      <c r="I104" s="30">
        <f t="shared" si="26"/>
        <v>0</v>
      </c>
      <c r="J104" s="31">
        <f t="shared" si="27"/>
        <v>0</v>
      </c>
      <c r="K104" s="31">
        <f t="shared" si="27"/>
        <v>0</v>
      </c>
      <c r="L104" s="31">
        <f t="shared" si="28"/>
        <v>0</v>
      </c>
      <c r="M104" s="32">
        <f t="shared" si="29"/>
        <v>0</v>
      </c>
      <c r="N104" s="32">
        <f t="shared" si="30"/>
        <v>0</v>
      </c>
      <c r="O104" s="32">
        <f t="shared" si="31"/>
        <v>0</v>
      </c>
      <c r="P104" s="32">
        <f t="shared" si="32"/>
        <v>0</v>
      </c>
      <c r="Q104" s="30">
        <v>0.794</v>
      </c>
      <c r="R104" s="29">
        <f t="shared" si="33"/>
        <v>0</v>
      </c>
      <c r="S104" s="30">
        <v>0.34</v>
      </c>
      <c r="T104" s="33" t="str">
        <f>IF(F104&gt;=S104,"Q","-")</f>
        <v>-</v>
      </c>
      <c r="V104" s="30">
        <f>SUM(F104/0.567*100)</f>
        <v>0</v>
      </c>
    </row>
    <row r="105" spans="1:22" ht="15" customHeight="1">
      <c r="A105" s="44"/>
      <c r="B105" s="45"/>
      <c r="C105" s="34" t="s">
        <v>10</v>
      </c>
      <c r="D105" s="28" t="s">
        <v>8</v>
      </c>
      <c r="E105" s="26" t="s">
        <v>28</v>
      </c>
      <c r="G105" s="30">
        <f t="shared" si="25"/>
        <v>0</v>
      </c>
      <c r="H105" s="30">
        <f t="shared" si="26"/>
        <v>0</v>
      </c>
      <c r="I105" s="30">
        <f t="shared" si="26"/>
        <v>0</v>
      </c>
      <c r="J105" s="31">
        <f t="shared" si="27"/>
        <v>0</v>
      </c>
      <c r="K105" s="31">
        <f t="shared" si="27"/>
        <v>0</v>
      </c>
      <c r="L105" s="31">
        <f t="shared" si="28"/>
        <v>0</v>
      </c>
      <c r="M105" s="32">
        <f t="shared" si="29"/>
        <v>0</v>
      </c>
      <c r="N105" s="32">
        <f t="shared" si="30"/>
        <v>0</v>
      </c>
      <c r="O105" s="32">
        <f t="shared" si="31"/>
        <v>0</v>
      </c>
      <c r="P105" s="32">
        <f t="shared" si="32"/>
        <v>0</v>
      </c>
      <c r="Q105" s="30">
        <v>0.794</v>
      </c>
      <c r="R105" s="29">
        <f t="shared" si="33"/>
        <v>0</v>
      </c>
      <c r="S105" s="30">
        <v>0.34</v>
      </c>
      <c r="T105" s="33" t="str">
        <f>IF(F105&gt;=S105,"Q","-")</f>
        <v>-</v>
      </c>
      <c r="U105" s="12" t="s">
        <v>209</v>
      </c>
      <c r="V105" s="30">
        <f>SUM(F105/0.567*100)</f>
        <v>0</v>
      </c>
    </row>
    <row r="106" spans="1:25" s="40" customFormat="1" ht="15" customHeight="1">
      <c r="A106" s="44"/>
      <c r="B106" s="45"/>
      <c r="C106" s="28" t="s">
        <v>11</v>
      </c>
      <c r="D106" s="28" t="s">
        <v>8</v>
      </c>
      <c r="E106" s="26" t="s">
        <v>28</v>
      </c>
      <c r="F106" s="29"/>
      <c r="G106" s="30">
        <f t="shared" si="25"/>
        <v>0</v>
      </c>
      <c r="H106" s="30">
        <f t="shared" si="26"/>
        <v>0</v>
      </c>
      <c r="I106" s="30">
        <f t="shared" si="26"/>
        <v>0</v>
      </c>
      <c r="J106" s="31">
        <f t="shared" si="27"/>
        <v>0</v>
      </c>
      <c r="K106" s="31">
        <f t="shared" si="27"/>
        <v>0</v>
      </c>
      <c r="L106" s="31">
        <f t="shared" si="28"/>
        <v>0</v>
      </c>
      <c r="M106" s="32">
        <f t="shared" si="29"/>
        <v>0</v>
      </c>
      <c r="N106" s="32">
        <f t="shared" si="30"/>
        <v>0</v>
      </c>
      <c r="O106" s="32">
        <f t="shared" si="31"/>
        <v>0</v>
      </c>
      <c r="P106" s="32">
        <f t="shared" si="32"/>
        <v>0</v>
      </c>
      <c r="Q106" s="30">
        <v>0.794</v>
      </c>
      <c r="R106" s="29">
        <f t="shared" si="33"/>
        <v>0</v>
      </c>
      <c r="S106" s="30">
        <v>0.34</v>
      </c>
      <c r="T106" s="39" t="s">
        <v>9</v>
      </c>
      <c r="U106" s="34"/>
      <c r="V106" s="30">
        <f>SUM(F106/0.567*100)</f>
        <v>0</v>
      </c>
      <c r="X106" s="52"/>
      <c r="Y106" s="41"/>
    </row>
    <row r="107" spans="3:22" ht="15" customHeight="1">
      <c r="C107" s="28" t="s">
        <v>7</v>
      </c>
      <c r="D107" s="28" t="s">
        <v>8</v>
      </c>
      <c r="E107" s="26" t="s">
        <v>29</v>
      </c>
      <c r="G107" s="30">
        <f t="shared" si="25"/>
        <v>0</v>
      </c>
      <c r="H107" s="30">
        <f t="shared" si="26"/>
        <v>0</v>
      </c>
      <c r="I107" s="30">
        <f t="shared" si="26"/>
        <v>0</v>
      </c>
      <c r="J107" s="31">
        <f t="shared" si="27"/>
        <v>0</v>
      </c>
      <c r="K107" s="31">
        <f t="shared" si="27"/>
        <v>0</v>
      </c>
      <c r="L107" s="31">
        <f t="shared" si="28"/>
        <v>0</v>
      </c>
      <c r="M107" s="32">
        <f t="shared" si="29"/>
        <v>0</v>
      </c>
      <c r="N107" s="32">
        <f t="shared" si="30"/>
        <v>0</v>
      </c>
      <c r="O107" s="32">
        <f t="shared" si="31"/>
        <v>0</v>
      </c>
      <c r="P107" s="32">
        <f t="shared" si="32"/>
        <v>0</v>
      </c>
      <c r="Q107" s="30">
        <v>0.454</v>
      </c>
      <c r="R107" s="29">
        <f t="shared" si="33"/>
        <v>0</v>
      </c>
      <c r="S107" s="30">
        <v>0.341</v>
      </c>
      <c r="T107" s="33" t="str">
        <f>IF(F107&gt;=S107,"Q","-")</f>
        <v>-</v>
      </c>
      <c r="V107" s="29">
        <f>SUM(F107)/0.397*100</f>
        <v>0</v>
      </c>
    </row>
    <row r="108" spans="3:22" ht="15" customHeight="1">
      <c r="C108" s="28" t="s">
        <v>13</v>
      </c>
      <c r="D108" s="28" t="s">
        <v>8</v>
      </c>
      <c r="E108" s="26" t="s">
        <v>29</v>
      </c>
      <c r="G108" s="30">
        <f t="shared" si="25"/>
        <v>0</v>
      </c>
      <c r="H108" s="30">
        <f t="shared" si="26"/>
        <v>0</v>
      </c>
      <c r="I108" s="30">
        <f t="shared" si="26"/>
        <v>0</v>
      </c>
      <c r="J108" s="31">
        <f t="shared" si="27"/>
        <v>0</v>
      </c>
      <c r="K108" s="31">
        <f t="shared" si="27"/>
        <v>0</v>
      </c>
      <c r="L108" s="31">
        <f t="shared" si="28"/>
        <v>0</v>
      </c>
      <c r="M108" s="32">
        <f t="shared" si="29"/>
        <v>0</v>
      </c>
      <c r="N108" s="32">
        <f t="shared" si="30"/>
        <v>0</v>
      </c>
      <c r="O108" s="32">
        <f t="shared" si="31"/>
        <v>0</v>
      </c>
      <c r="P108" s="32">
        <f t="shared" si="32"/>
        <v>0</v>
      </c>
      <c r="Q108" s="30">
        <v>0.454</v>
      </c>
      <c r="R108" s="29">
        <f t="shared" si="33"/>
        <v>0</v>
      </c>
      <c r="S108" s="30">
        <v>0.227</v>
      </c>
      <c r="T108" s="33" t="str">
        <f>IF(F108&gt;=S108,"Q","-")</f>
        <v>-</v>
      </c>
      <c r="V108" s="29">
        <f>SUM(F108)/0.397*100</f>
        <v>0</v>
      </c>
    </row>
    <row r="109" spans="3:22" ht="15" customHeight="1">
      <c r="C109" s="28" t="s">
        <v>10</v>
      </c>
      <c r="D109" s="28" t="s">
        <v>8</v>
      </c>
      <c r="E109" s="26" t="s">
        <v>29</v>
      </c>
      <c r="G109" s="30">
        <f t="shared" si="25"/>
        <v>0</v>
      </c>
      <c r="H109" s="30">
        <f t="shared" si="26"/>
        <v>0</v>
      </c>
      <c r="I109" s="30">
        <f t="shared" si="26"/>
        <v>0</v>
      </c>
      <c r="J109" s="31">
        <f t="shared" si="27"/>
        <v>0</v>
      </c>
      <c r="K109" s="31">
        <f t="shared" si="27"/>
        <v>0</v>
      </c>
      <c r="L109" s="31">
        <f t="shared" si="28"/>
        <v>0</v>
      </c>
      <c r="M109" s="32">
        <f t="shared" si="29"/>
        <v>0</v>
      </c>
      <c r="N109" s="32">
        <f t="shared" si="30"/>
        <v>0</v>
      </c>
      <c r="O109" s="32">
        <f t="shared" si="31"/>
        <v>0</v>
      </c>
      <c r="P109" s="32">
        <f t="shared" si="32"/>
        <v>0</v>
      </c>
      <c r="Q109" s="30">
        <v>0.454</v>
      </c>
      <c r="R109" s="29">
        <f t="shared" si="33"/>
        <v>0</v>
      </c>
      <c r="S109" s="30">
        <v>0.227</v>
      </c>
      <c r="T109" s="33" t="str">
        <f>IF(F109&gt;=S109,"Q","-")</f>
        <v>-</v>
      </c>
      <c r="V109" s="29">
        <f>SUM(F109)/0.397*100</f>
        <v>0</v>
      </c>
    </row>
    <row r="110" spans="1:25" s="40" customFormat="1" ht="15" customHeight="1">
      <c r="A110" s="27"/>
      <c r="B110" s="26"/>
      <c r="C110" s="28" t="s">
        <v>11</v>
      </c>
      <c r="D110" s="28" t="s">
        <v>8</v>
      </c>
      <c r="E110" s="26" t="s">
        <v>29</v>
      </c>
      <c r="F110" s="29"/>
      <c r="G110" s="30">
        <f t="shared" si="25"/>
        <v>0</v>
      </c>
      <c r="H110" s="30">
        <f t="shared" si="26"/>
        <v>0</v>
      </c>
      <c r="I110" s="30">
        <f t="shared" si="26"/>
        <v>0</v>
      </c>
      <c r="J110" s="31">
        <f t="shared" si="27"/>
        <v>0</v>
      </c>
      <c r="K110" s="31">
        <f t="shared" si="27"/>
        <v>0</v>
      </c>
      <c r="L110" s="31">
        <f t="shared" si="28"/>
        <v>0</v>
      </c>
      <c r="M110" s="32">
        <f t="shared" si="29"/>
        <v>0</v>
      </c>
      <c r="N110" s="32">
        <f t="shared" si="30"/>
        <v>0</v>
      </c>
      <c r="O110" s="32">
        <f t="shared" si="31"/>
        <v>0</v>
      </c>
      <c r="P110" s="32">
        <f t="shared" si="32"/>
        <v>0</v>
      </c>
      <c r="Q110" s="30">
        <v>0.454</v>
      </c>
      <c r="R110" s="29">
        <f t="shared" si="33"/>
        <v>0</v>
      </c>
      <c r="S110" s="30">
        <v>0.227</v>
      </c>
      <c r="T110" s="39" t="s">
        <v>9</v>
      </c>
      <c r="U110" s="34"/>
      <c r="V110" s="29">
        <f>SUM(F110)/0.397*100</f>
        <v>0</v>
      </c>
      <c r="X110" s="52"/>
      <c r="Y110" s="41"/>
    </row>
    <row r="111" spans="3:22" ht="15" customHeight="1">
      <c r="C111" s="28" t="s">
        <v>7</v>
      </c>
      <c r="D111" s="28" t="s">
        <v>8</v>
      </c>
      <c r="E111" s="26" t="s">
        <v>30</v>
      </c>
      <c r="G111" s="30">
        <f t="shared" si="25"/>
        <v>0</v>
      </c>
      <c r="H111" s="30">
        <f t="shared" si="26"/>
        <v>0</v>
      </c>
      <c r="I111" s="30">
        <f t="shared" si="26"/>
        <v>0</v>
      </c>
      <c r="J111" s="31">
        <f t="shared" si="27"/>
        <v>0</v>
      </c>
      <c r="K111" s="31">
        <f t="shared" si="27"/>
        <v>0</v>
      </c>
      <c r="L111" s="31">
        <f t="shared" si="28"/>
        <v>0</v>
      </c>
      <c r="M111" s="32">
        <f t="shared" si="29"/>
        <v>0</v>
      </c>
      <c r="N111" s="32">
        <f t="shared" si="30"/>
        <v>0</v>
      </c>
      <c r="O111" s="32">
        <f t="shared" si="31"/>
        <v>0</v>
      </c>
      <c r="P111" s="32">
        <f t="shared" si="32"/>
        <v>0</v>
      </c>
      <c r="Q111" s="30">
        <v>0.567</v>
      </c>
      <c r="R111" s="29">
        <f t="shared" si="33"/>
        <v>0</v>
      </c>
      <c r="S111" s="30">
        <v>0.425</v>
      </c>
      <c r="T111" s="33" t="str">
        <f>IF(F111&gt;=S111,"Q","-")</f>
        <v>-</v>
      </c>
      <c r="V111" s="30">
        <f>SUM(F111/0.369*100)</f>
        <v>0</v>
      </c>
    </row>
    <row r="112" spans="3:22" ht="15" customHeight="1">
      <c r="C112" s="28" t="s">
        <v>13</v>
      </c>
      <c r="D112" s="28" t="s">
        <v>8</v>
      </c>
      <c r="E112" s="26" t="s">
        <v>30</v>
      </c>
      <c r="G112" s="30">
        <f t="shared" si="25"/>
        <v>0</v>
      </c>
      <c r="H112" s="30">
        <f t="shared" si="26"/>
        <v>0</v>
      </c>
      <c r="I112" s="30">
        <f t="shared" si="26"/>
        <v>0</v>
      </c>
      <c r="J112" s="31">
        <f t="shared" si="27"/>
        <v>0</v>
      </c>
      <c r="K112" s="31">
        <f t="shared" si="27"/>
        <v>0</v>
      </c>
      <c r="L112" s="31">
        <f t="shared" si="28"/>
        <v>0</v>
      </c>
      <c r="M112" s="32">
        <f t="shared" si="29"/>
        <v>0</v>
      </c>
      <c r="N112" s="32">
        <f t="shared" si="30"/>
        <v>0</v>
      </c>
      <c r="O112" s="32">
        <f t="shared" si="31"/>
        <v>0</v>
      </c>
      <c r="P112" s="32">
        <f t="shared" si="32"/>
        <v>0</v>
      </c>
      <c r="Q112" s="30">
        <v>0.567</v>
      </c>
      <c r="R112" s="29">
        <f t="shared" si="33"/>
        <v>0</v>
      </c>
      <c r="S112" s="30">
        <v>0.227</v>
      </c>
      <c r="T112" s="33" t="str">
        <f>IF(F112&gt;=S112,"Q","-")</f>
        <v>-</v>
      </c>
      <c r="V112" s="30">
        <f>SUM(F112/0.369*100)</f>
        <v>0</v>
      </c>
    </row>
    <row r="113" spans="3:22" ht="15" customHeight="1">
      <c r="C113" s="28" t="s">
        <v>10</v>
      </c>
      <c r="D113" s="28" t="s">
        <v>8</v>
      </c>
      <c r="E113" s="26" t="s">
        <v>30</v>
      </c>
      <c r="G113" s="30">
        <f t="shared" si="25"/>
        <v>0</v>
      </c>
      <c r="H113" s="30">
        <f t="shared" si="26"/>
        <v>0</v>
      </c>
      <c r="I113" s="30">
        <f t="shared" si="26"/>
        <v>0</v>
      </c>
      <c r="J113" s="31">
        <f t="shared" si="27"/>
        <v>0</v>
      </c>
      <c r="K113" s="31">
        <f t="shared" si="27"/>
        <v>0</v>
      </c>
      <c r="L113" s="31">
        <f t="shared" si="28"/>
        <v>0</v>
      </c>
      <c r="M113" s="32">
        <f t="shared" si="29"/>
        <v>0</v>
      </c>
      <c r="N113" s="32">
        <f t="shared" si="30"/>
        <v>0</v>
      </c>
      <c r="O113" s="32">
        <f t="shared" si="31"/>
        <v>0</v>
      </c>
      <c r="P113" s="32">
        <f t="shared" si="32"/>
        <v>0</v>
      </c>
      <c r="Q113" s="30">
        <v>0.567</v>
      </c>
      <c r="R113" s="29">
        <f t="shared" si="33"/>
        <v>0</v>
      </c>
      <c r="S113" s="30">
        <v>0.227</v>
      </c>
      <c r="T113" s="33" t="str">
        <f>IF(F113&gt;=S113,"Q","-")</f>
        <v>-</v>
      </c>
      <c r="V113" s="30">
        <f>SUM(F113/0.369*100)</f>
        <v>0</v>
      </c>
    </row>
    <row r="114" spans="3:22" ht="15" customHeight="1">
      <c r="C114" s="28" t="s">
        <v>11</v>
      </c>
      <c r="D114" s="28" t="s">
        <v>8</v>
      </c>
      <c r="E114" s="26" t="s">
        <v>30</v>
      </c>
      <c r="G114" s="30">
        <f t="shared" si="25"/>
        <v>0</v>
      </c>
      <c r="H114" s="30">
        <f t="shared" si="26"/>
        <v>0</v>
      </c>
      <c r="I114" s="30">
        <f t="shared" si="26"/>
        <v>0</v>
      </c>
      <c r="J114" s="31">
        <f t="shared" si="27"/>
        <v>0</v>
      </c>
      <c r="K114" s="31">
        <f t="shared" si="27"/>
        <v>0</v>
      </c>
      <c r="L114" s="31">
        <f t="shared" si="28"/>
        <v>0</v>
      </c>
      <c r="M114" s="32">
        <f t="shared" si="29"/>
        <v>0</v>
      </c>
      <c r="N114" s="32">
        <f t="shared" si="30"/>
        <v>0</v>
      </c>
      <c r="O114" s="32">
        <f t="shared" si="31"/>
        <v>0</v>
      </c>
      <c r="P114" s="32">
        <f t="shared" si="32"/>
        <v>0</v>
      </c>
      <c r="Q114" s="30">
        <v>0.567</v>
      </c>
      <c r="R114" s="29">
        <f t="shared" si="33"/>
        <v>0</v>
      </c>
      <c r="S114" s="30">
        <v>0.227</v>
      </c>
      <c r="T114" s="39" t="s">
        <v>9</v>
      </c>
      <c r="V114" s="30">
        <f>SUM(F114/0.369*100)</f>
        <v>0</v>
      </c>
    </row>
    <row r="115" spans="3:22" ht="15" customHeight="1">
      <c r="C115" s="28" t="s">
        <v>7</v>
      </c>
      <c r="D115" s="28" t="s">
        <v>8</v>
      </c>
      <c r="E115" s="26" t="s">
        <v>31</v>
      </c>
      <c r="G115" s="30">
        <f t="shared" si="25"/>
        <v>0</v>
      </c>
      <c r="H115" s="30">
        <f t="shared" si="26"/>
        <v>0</v>
      </c>
      <c r="I115" s="30">
        <f t="shared" si="26"/>
        <v>0</v>
      </c>
      <c r="J115" s="31">
        <f t="shared" si="27"/>
        <v>0</v>
      </c>
      <c r="K115" s="31">
        <f t="shared" si="27"/>
        <v>0</v>
      </c>
      <c r="L115" s="31">
        <f t="shared" si="28"/>
        <v>0</v>
      </c>
      <c r="M115" s="32">
        <f t="shared" si="29"/>
        <v>0</v>
      </c>
      <c r="N115" s="32">
        <f t="shared" si="30"/>
        <v>0</v>
      </c>
      <c r="O115" s="32">
        <f t="shared" si="31"/>
        <v>0</v>
      </c>
      <c r="P115" s="32">
        <f t="shared" si="32"/>
        <v>0</v>
      </c>
      <c r="Q115" s="30">
        <v>0.68</v>
      </c>
      <c r="R115" s="29">
        <f t="shared" si="33"/>
        <v>0</v>
      </c>
      <c r="S115" s="30">
        <v>0.51</v>
      </c>
      <c r="T115" s="33" t="str">
        <f>IF(F115&gt;=S115,"Q","-")</f>
        <v>-</v>
      </c>
      <c r="V115" s="30">
        <f>SUM(F115/0.623*100)</f>
        <v>0</v>
      </c>
    </row>
    <row r="116" spans="3:22" ht="15" customHeight="1">
      <c r="C116" s="28" t="s">
        <v>13</v>
      </c>
      <c r="D116" s="28" t="s">
        <v>8</v>
      </c>
      <c r="E116" s="26" t="s">
        <v>31</v>
      </c>
      <c r="G116" s="30">
        <f t="shared" si="25"/>
        <v>0</v>
      </c>
      <c r="H116" s="30">
        <f t="shared" si="26"/>
        <v>0</v>
      </c>
      <c r="I116" s="30">
        <f t="shared" si="26"/>
        <v>0</v>
      </c>
      <c r="J116" s="31">
        <f t="shared" si="27"/>
        <v>0</v>
      </c>
      <c r="K116" s="31">
        <f t="shared" si="27"/>
        <v>0</v>
      </c>
      <c r="L116" s="31">
        <f t="shared" si="28"/>
        <v>0</v>
      </c>
      <c r="M116" s="32">
        <f t="shared" si="29"/>
        <v>0</v>
      </c>
      <c r="N116" s="32">
        <f t="shared" si="30"/>
        <v>0</v>
      </c>
      <c r="O116" s="32">
        <f t="shared" si="31"/>
        <v>0</v>
      </c>
      <c r="P116" s="32">
        <f t="shared" si="32"/>
        <v>0</v>
      </c>
      <c r="Q116" s="30">
        <v>0.68</v>
      </c>
      <c r="R116" s="29">
        <f t="shared" si="33"/>
        <v>0</v>
      </c>
      <c r="S116" s="30">
        <v>0.454</v>
      </c>
      <c r="T116" s="33" t="str">
        <f>IF(F116&gt;=S116,"Q","-")</f>
        <v>-</v>
      </c>
      <c r="V116" s="30">
        <f>SUM(F116/0.623*100)</f>
        <v>0</v>
      </c>
    </row>
    <row r="117" spans="3:22" ht="15" customHeight="1">
      <c r="C117" s="28" t="s">
        <v>10</v>
      </c>
      <c r="D117" s="28" t="s">
        <v>8</v>
      </c>
      <c r="E117" s="26" t="s">
        <v>31</v>
      </c>
      <c r="G117" s="30">
        <f t="shared" si="25"/>
        <v>0</v>
      </c>
      <c r="H117" s="30">
        <f t="shared" si="26"/>
        <v>0</v>
      </c>
      <c r="I117" s="30">
        <f t="shared" si="26"/>
        <v>0</v>
      </c>
      <c r="J117" s="31">
        <f t="shared" si="27"/>
        <v>0</v>
      </c>
      <c r="K117" s="31">
        <f t="shared" si="27"/>
        <v>0</v>
      </c>
      <c r="L117" s="31">
        <f t="shared" si="28"/>
        <v>0</v>
      </c>
      <c r="M117" s="32">
        <f t="shared" si="29"/>
        <v>0</v>
      </c>
      <c r="N117" s="32">
        <f t="shared" si="30"/>
        <v>0</v>
      </c>
      <c r="O117" s="32">
        <f t="shared" si="31"/>
        <v>0</v>
      </c>
      <c r="P117" s="32">
        <f t="shared" si="32"/>
        <v>0</v>
      </c>
      <c r="Q117" s="30">
        <v>0.68</v>
      </c>
      <c r="R117" s="29">
        <f t="shared" si="33"/>
        <v>0</v>
      </c>
      <c r="S117" s="30">
        <v>0.454</v>
      </c>
      <c r="T117" s="33" t="str">
        <f>IF(F117&gt;=S117,"Q","-")</f>
        <v>-</v>
      </c>
      <c r="V117" s="30">
        <f>SUM(F117/0.623*100)</f>
        <v>0</v>
      </c>
    </row>
    <row r="118" spans="1:25" s="40" customFormat="1" ht="15" customHeight="1">
      <c r="A118" s="27"/>
      <c r="B118" s="26"/>
      <c r="C118" s="28" t="s">
        <v>11</v>
      </c>
      <c r="D118" s="28" t="s">
        <v>8</v>
      </c>
      <c r="E118" s="26" t="s">
        <v>31</v>
      </c>
      <c r="F118" s="29"/>
      <c r="G118" s="30">
        <f t="shared" si="25"/>
        <v>0</v>
      </c>
      <c r="H118" s="30">
        <f t="shared" si="26"/>
        <v>0</v>
      </c>
      <c r="I118" s="30">
        <f t="shared" si="26"/>
        <v>0</v>
      </c>
      <c r="J118" s="31">
        <f t="shared" si="27"/>
        <v>0</v>
      </c>
      <c r="K118" s="31">
        <f t="shared" si="27"/>
        <v>0</v>
      </c>
      <c r="L118" s="31">
        <f t="shared" si="28"/>
        <v>0</v>
      </c>
      <c r="M118" s="32">
        <f t="shared" si="29"/>
        <v>0</v>
      </c>
      <c r="N118" s="32">
        <f t="shared" si="30"/>
        <v>0</v>
      </c>
      <c r="O118" s="32">
        <f t="shared" si="31"/>
        <v>0</v>
      </c>
      <c r="P118" s="32">
        <f t="shared" si="32"/>
        <v>0</v>
      </c>
      <c r="Q118" s="30">
        <v>0.68</v>
      </c>
      <c r="R118" s="29">
        <f t="shared" si="33"/>
        <v>0</v>
      </c>
      <c r="S118" s="30">
        <v>0.454</v>
      </c>
      <c r="T118" s="39" t="s">
        <v>9</v>
      </c>
      <c r="U118" s="34"/>
      <c r="V118" s="30">
        <f>SUM(F118/0.623*100)</f>
        <v>0</v>
      </c>
      <c r="X118" s="52"/>
      <c r="Y118" s="41"/>
    </row>
    <row r="119" spans="1:22" ht="15" customHeight="1">
      <c r="A119" s="44"/>
      <c r="B119" s="45"/>
      <c r="C119" s="28" t="s">
        <v>7</v>
      </c>
      <c r="D119" s="28" t="s">
        <v>8</v>
      </c>
      <c r="E119" s="26" t="s">
        <v>32</v>
      </c>
      <c r="G119" s="30">
        <f t="shared" si="25"/>
        <v>0</v>
      </c>
      <c r="H119" s="30">
        <f t="shared" si="26"/>
        <v>0</v>
      </c>
      <c r="I119" s="30">
        <f t="shared" si="26"/>
        <v>0</v>
      </c>
      <c r="J119" s="31">
        <f t="shared" si="27"/>
        <v>0</v>
      </c>
      <c r="K119" s="31">
        <f t="shared" si="27"/>
        <v>0</v>
      </c>
      <c r="L119" s="31">
        <f t="shared" si="28"/>
        <v>0</v>
      </c>
      <c r="M119" s="32">
        <f t="shared" si="29"/>
        <v>0</v>
      </c>
      <c r="N119" s="32">
        <f t="shared" si="30"/>
        <v>0</v>
      </c>
      <c r="O119" s="32">
        <f t="shared" si="31"/>
        <v>0</v>
      </c>
      <c r="P119" s="32">
        <f t="shared" si="32"/>
        <v>0</v>
      </c>
      <c r="Q119" s="30">
        <v>0.68</v>
      </c>
      <c r="R119" s="29">
        <f t="shared" si="33"/>
        <v>0</v>
      </c>
      <c r="S119" s="30">
        <v>0.51</v>
      </c>
      <c r="T119" s="33" t="str">
        <f>IF(F119&gt;=S119,"Q","-")</f>
        <v>-</v>
      </c>
      <c r="V119" s="29">
        <f>SUM(F119)/0.454*100</f>
        <v>0</v>
      </c>
    </row>
    <row r="120" spans="1:25" s="40" customFormat="1" ht="15" customHeight="1">
      <c r="A120" s="27"/>
      <c r="B120" s="26"/>
      <c r="C120" s="28" t="s">
        <v>13</v>
      </c>
      <c r="D120" s="28" t="s">
        <v>8</v>
      </c>
      <c r="E120" s="26" t="s">
        <v>32</v>
      </c>
      <c r="F120" s="29"/>
      <c r="G120" s="30">
        <f t="shared" si="25"/>
        <v>0</v>
      </c>
      <c r="H120" s="30">
        <f t="shared" si="26"/>
        <v>0</v>
      </c>
      <c r="I120" s="30">
        <f t="shared" si="26"/>
        <v>0</v>
      </c>
      <c r="J120" s="31">
        <f t="shared" si="27"/>
        <v>0</v>
      </c>
      <c r="K120" s="31">
        <f t="shared" si="27"/>
        <v>0</v>
      </c>
      <c r="L120" s="31">
        <f t="shared" si="28"/>
        <v>0</v>
      </c>
      <c r="M120" s="32">
        <f t="shared" si="29"/>
        <v>0</v>
      </c>
      <c r="N120" s="32">
        <f t="shared" si="30"/>
        <v>0</v>
      </c>
      <c r="O120" s="32">
        <f t="shared" si="31"/>
        <v>0</v>
      </c>
      <c r="P120" s="32">
        <f t="shared" si="32"/>
        <v>0</v>
      </c>
      <c r="Q120" s="30">
        <v>0.68</v>
      </c>
      <c r="R120" s="29">
        <f t="shared" si="33"/>
        <v>0</v>
      </c>
      <c r="S120" s="30">
        <v>0.227</v>
      </c>
      <c r="T120" s="33" t="str">
        <f>IF(F120&gt;=S120,"Q","-")</f>
        <v>-</v>
      </c>
      <c r="U120" s="34"/>
      <c r="V120" s="29">
        <f>SUM(F120)/0.454*100</f>
        <v>0</v>
      </c>
      <c r="X120" s="52"/>
      <c r="Y120" s="41"/>
    </row>
    <row r="121" spans="3:22" ht="15" customHeight="1">
      <c r="C121" s="28" t="s">
        <v>10</v>
      </c>
      <c r="D121" s="28" t="s">
        <v>8</v>
      </c>
      <c r="E121" s="26" t="s">
        <v>32</v>
      </c>
      <c r="G121" s="30">
        <f t="shared" si="25"/>
        <v>0</v>
      </c>
      <c r="H121" s="30">
        <f t="shared" si="26"/>
        <v>0</v>
      </c>
      <c r="I121" s="30">
        <f t="shared" si="26"/>
        <v>0</v>
      </c>
      <c r="J121" s="31">
        <f t="shared" si="27"/>
        <v>0</v>
      </c>
      <c r="K121" s="31">
        <f t="shared" si="27"/>
        <v>0</v>
      </c>
      <c r="L121" s="31">
        <f t="shared" si="28"/>
        <v>0</v>
      </c>
      <c r="M121" s="32">
        <f t="shared" si="29"/>
        <v>0</v>
      </c>
      <c r="N121" s="32">
        <f t="shared" si="30"/>
        <v>0</v>
      </c>
      <c r="O121" s="32">
        <f t="shared" si="31"/>
        <v>0</v>
      </c>
      <c r="P121" s="32">
        <f t="shared" si="32"/>
        <v>0</v>
      </c>
      <c r="Q121" s="30">
        <v>0.68</v>
      </c>
      <c r="R121" s="29">
        <f t="shared" si="33"/>
        <v>0</v>
      </c>
      <c r="S121" s="30">
        <v>0.227</v>
      </c>
      <c r="T121" s="33" t="str">
        <f>IF(F121&gt;=S121,"Q","-")</f>
        <v>-</v>
      </c>
      <c r="V121" s="29">
        <f>SUM(F121)/0.454*100</f>
        <v>0</v>
      </c>
    </row>
    <row r="122" spans="3:22" ht="15" customHeight="1">
      <c r="C122" s="28" t="s">
        <v>11</v>
      </c>
      <c r="D122" s="28" t="s">
        <v>8</v>
      </c>
      <c r="E122" s="26" t="s">
        <v>32</v>
      </c>
      <c r="G122" s="30">
        <f t="shared" si="25"/>
        <v>0</v>
      </c>
      <c r="H122" s="30">
        <f t="shared" si="26"/>
        <v>0</v>
      </c>
      <c r="I122" s="30">
        <f t="shared" si="26"/>
        <v>0</v>
      </c>
      <c r="J122" s="31">
        <f t="shared" si="27"/>
        <v>0</v>
      </c>
      <c r="K122" s="31">
        <f t="shared" si="27"/>
        <v>0</v>
      </c>
      <c r="L122" s="31">
        <f t="shared" si="28"/>
        <v>0</v>
      </c>
      <c r="M122" s="32">
        <f t="shared" si="29"/>
        <v>0</v>
      </c>
      <c r="N122" s="32">
        <f t="shared" si="30"/>
        <v>0</v>
      </c>
      <c r="O122" s="32">
        <f t="shared" si="31"/>
        <v>0</v>
      </c>
      <c r="P122" s="32">
        <f t="shared" si="32"/>
        <v>0</v>
      </c>
      <c r="Q122" s="30">
        <v>0.68</v>
      </c>
      <c r="R122" s="29">
        <f t="shared" si="33"/>
        <v>0</v>
      </c>
      <c r="S122" s="30">
        <v>0.227</v>
      </c>
      <c r="T122" s="39" t="s">
        <v>9</v>
      </c>
      <c r="V122" s="29">
        <f>SUM(F122)/0.454*100</f>
        <v>0</v>
      </c>
    </row>
    <row r="123" spans="1:25" s="40" customFormat="1" ht="15" customHeight="1">
      <c r="A123" s="27"/>
      <c r="B123" s="26"/>
      <c r="C123" s="28" t="s">
        <v>7</v>
      </c>
      <c r="D123" s="28" t="s">
        <v>8</v>
      </c>
      <c r="E123" s="26" t="s">
        <v>33</v>
      </c>
      <c r="F123" s="29"/>
      <c r="G123" s="30">
        <f t="shared" si="25"/>
        <v>0</v>
      </c>
      <c r="H123" s="30">
        <f t="shared" si="26"/>
        <v>0</v>
      </c>
      <c r="I123" s="30">
        <f t="shared" si="26"/>
        <v>0</v>
      </c>
      <c r="J123" s="31">
        <f t="shared" si="27"/>
        <v>0</v>
      </c>
      <c r="K123" s="31">
        <f t="shared" si="27"/>
        <v>0</v>
      </c>
      <c r="L123" s="31">
        <f t="shared" si="28"/>
        <v>0</v>
      </c>
      <c r="M123" s="32">
        <f t="shared" si="29"/>
        <v>0</v>
      </c>
      <c r="N123" s="32">
        <f t="shared" si="30"/>
        <v>0</v>
      </c>
      <c r="O123" s="32">
        <f t="shared" si="31"/>
        <v>0</v>
      </c>
      <c r="P123" s="32">
        <f t="shared" si="32"/>
        <v>0</v>
      </c>
      <c r="Q123" s="30">
        <v>1.134</v>
      </c>
      <c r="R123" s="29">
        <f t="shared" si="33"/>
        <v>0</v>
      </c>
      <c r="S123" s="30">
        <v>0.8505</v>
      </c>
      <c r="T123" s="33" t="str">
        <f>IF(F123&gt;=S123,"Q","-")</f>
        <v>-</v>
      </c>
      <c r="U123" s="34"/>
      <c r="V123" s="29">
        <f>SUM(F123)/0.907*100</f>
        <v>0</v>
      </c>
      <c r="X123" s="52"/>
      <c r="Y123" s="41"/>
    </row>
    <row r="124" spans="3:22" ht="15" customHeight="1">
      <c r="C124" s="28" t="s">
        <v>13</v>
      </c>
      <c r="D124" s="28" t="s">
        <v>8</v>
      </c>
      <c r="E124" s="26" t="s">
        <v>33</v>
      </c>
      <c r="G124" s="30">
        <f t="shared" si="25"/>
        <v>0</v>
      </c>
      <c r="H124" s="30">
        <f t="shared" si="26"/>
        <v>0</v>
      </c>
      <c r="I124" s="30">
        <f t="shared" si="26"/>
        <v>0</v>
      </c>
      <c r="J124" s="31">
        <f t="shared" si="27"/>
        <v>0</v>
      </c>
      <c r="K124" s="31">
        <f t="shared" si="27"/>
        <v>0</v>
      </c>
      <c r="L124" s="31">
        <f t="shared" si="28"/>
        <v>0</v>
      </c>
      <c r="M124" s="32">
        <f t="shared" si="29"/>
        <v>0</v>
      </c>
      <c r="N124" s="32">
        <f t="shared" si="30"/>
        <v>0</v>
      </c>
      <c r="O124" s="32">
        <f t="shared" si="31"/>
        <v>0</v>
      </c>
      <c r="P124" s="32">
        <f t="shared" si="32"/>
        <v>0</v>
      </c>
      <c r="Q124" s="30">
        <v>1.134</v>
      </c>
      <c r="R124" s="29">
        <f t="shared" si="33"/>
        <v>0</v>
      </c>
      <c r="S124" s="30">
        <v>0.454</v>
      </c>
      <c r="T124" s="33" t="str">
        <f>IF(F124&gt;=S124,"Q","-")</f>
        <v>-</v>
      </c>
      <c r="V124" s="29">
        <f>SUM(F124)/0.907*100</f>
        <v>0</v>
      </c>
    </row>
    <row r="125" spans="1:254" s="28" customFormat="1" ht="15" customHeight="1">
      <c r="A125" s="27"/>
      <c r="B125" s="26"/>
      <c r="C125" s="28" t="s">
        <v>10</v>
      </c>
      <c r="D125" s="28" t="s">
        <v>8</v>
      </c>
      <c r="E125" s="26" t="s">
        <v>33</v>
      </c>
      <c r="F125" s="29"/>
      <c r="G125" s="30">
        <f t="shared" si="25"/>
        <v>0</v>
      </c>
      <c r="H125" s="30">
        <f t="shared" si="26"/>
        <v>0</v>
      </c>
      <c r="I125" s="30">
        <f t="shared" si="26"/>
        <v>0</v>
      </c>
      <c r="J125" s="31">
        <f t="shared" si="27"/>
        <v>0</v>
      </c>
      <c r="K125" s="31">
        <f t="shared" si="27"/>
        <v>0</v>
      </c>
      <c r="L125" s="31">
        <f t="shared" si="28"/>
        <v>0</v>
      </c>
      <c r="M125" s="32">
        <f t="shared" si="29"/>
        <v>0</v>
      </c>
      <c r="N125" s="32">
        <f t="shared" si="30"/>
        <v>0</v>
      </c>
      <c r="O125" s="32">
        <f t="shared" si="31"/>
        <v>0</v>
      </c>
      <c r="P125" s="32">
        <f t="shared" si="32"/>
        <v>0</v>
      </c>
      <c r="Q125" s="30">
        <v>1.134</v>
      </c>
      <c r="R125" s="29">
        <f t="shared" si="33"/>
        <v>0</v>
      </c>
      <c r="S125" s="30">
        <v>0.454</v>
      </c>
      <c r="T125" s="33" t="str">
        <f>IF(F125&gt;=S125,"Q","-")</f>
        <v>-</v>
      </c>
      <c r="U125" s="34"/>
      <c r="V125" s="29">
        <f>SUM(F125)/0.907*100</f>
        <v>0</v>
      </c>
      <c r="W125" s="26"/>
      <c r="X125" s="51"/>
      <c r="Y125" s="55"/>
      <c r="Z125" s="26"/>
      <c r="AA125" s="29"/>
      <c r="AB125" s="30"/>
      <c r="AC125" s="30"/>
      <c r="AD125" s="30"/>
      <c r="AE125" s="31"/>
      <c r="AF125" s="31"/>
      <c r="AG125" s="31"/>
      <c r="AH125" s="32"/>
      <c r="AI125" s="32"/>
      <c r="AJ125" s="32"/>
      <c r="AK125" s="32"/>
      <c r="AL125" s="30"/>
      <c r="AM125" s="29"/>
      <c r="AN125" s="30"/>
      <c r="AO125" s="33"/>
      <c r="AP125" s="34"/>
      <c r="AQ125" s="36"/>
      <c r="AR125" s="26"/>
      <c r="AU125" s="26"/>
      <c r="AV125" s="29"/>
      <c r="AW125" s="30"/>
      <c r="AX125" s="30"/>
      <c r="AY125" s="30"/>
      <c r="AZ125" s="31"/>
      <c r="BA125" s="31"/>
      <c r="BB125" s="31"/>
      <c r="BC125" s="32"/>
      <c r="BD125" s="32"/>
      <c r="BE125" s="32"/>
      <c r="BF125" s="32"/>
      <c r="BG125" s="30"/>
      <c r="BH125" s="29"/>
      <c r="BI125" s="30"/>
      <c r="BJ125" s="33"/>
      <c r="BK125" s="34"/>
      <c r="BL125" s="36"/>
      <c r="BM125" s="26"/>
      <c r="BP125" s="26"/>
      <c r="BQ125" s="29"/>
      <c r="BR125" s="30"/>
      <c r="BS125" s="30"/>
      <c r="BT125" s="30"/>
      <c r="BU125" s="31"/>
      <c r="BV125" s="31"/>
      <c r="BW125" s="31"/>
      <c r="BX125" s="32"/>
      <c r="BY125" s="32"/>
      <c r="BZ125" s="32"/>
      <c r="CA125" s="32"/>
      <c r="CB125" s="30"/>
      <c r="CC125" s="29"/>
      <c r="CD125" s="30"/>
      <c r="CE125" s="33"/>
      <c r="CF125" s="34"/>
      <c r="CG125" s="36"/>
      <c r="CH125" s="26"/>
      <c r="CK125" s="26"/>
      <c r="CL125" s="29"/>
      <c r="CM125" s="30"/>
      <c r="CN125" s="30"/>
      <c r="CO125" s="30"/>
      <c r="CP125" s="31"/>
      <c r="CQ125" s="31"/>
      <c r="CR125" s="31"/>
      <c r="CS125" s="32"/>
      <c r="CT125" s="32"/>
      <c r="CU125" s="32"/>
      <c r="CV125" s="32"/>
      <c r="CW125" s="30"/>
      <c r="CX125" s="29"/>
      <c r="CY125" s="30"/>
      <c r="CZ125" s="33"/>
      <c r="DA125" s="34"/>
      <c r="DB125" s="36"/>
      <c r="DC125" s="26"/>
      <c r="DF125" s="26"/>
      <c r="DG125" s="29"/>
      <c r="DH125" s="30"/>
      <c r="DI125" s="30"/>
      <c r="DJ125" s="30"/>
      <c r="DK125" s="31"/>
      <c r="DL125" s="31"/>
      <c r="DM125" s="31"/>
      <c r="DN125" s="32"/>
      <c r="DO125" s="32"/>
      <c r="DP125" s="32"/>
      <c r="DQ125" s="32"/>
      <c r="DR125" s="30"/>
      <c r="DS125" s="29"/>
      <c r="DT125" s="30"/>
      <c r="DU125" s="33"/>
      <c r="DV125" s="34"/>
      <c r="DW125" s="36"/>
      <c r="DX125" s="26"/>
      <c r="EA125" s="26"/>
      <c r="EB125" s="29"/>
      <c r="EC125" s="30"/>
      <c r="ED125" s="30"/>
      <c r="EE125" s="30"/>
      <c r="EF125" s="31"/>
      <c r="EG125" s="31"/>
      <c r="EH125" s="31"/>
      <c r="EI125" s="32"/>
      <c r="EJ125" s="32"/>
      <c r="EK125" s="32"/>
      <c r="EL125" s="32"/>
      <c r="EM125" s="30"/>
      <c r="EN125" s="29"/>
      <c r="EO125" s="30"/>
      <c r="EP125" s="33"/>
      <c r="EQ125" s="34"/>
      <c r="ER125" s="36"/>
      <c r="ES125" s="26"/>
      <c r="EV125" s="26"/>
      <c r="EW125" s="29"/>
      <c r="EX125" s="30"/>
      <c r="EY125" s="30"/>
      <c r="EZ125" s="30"/>
      <c r="FA125" s="31"/>
      <c r="FB125" s="31"/>
      <c r="FC125" s="31"/>
      <c r="FD125" s="32"/>
      <c r="FE125" s="32"/>
      <c r="FF125" s="32"/>
      <c r="FG125" s="32"/>
      <c r="FH125" s="30"/>
      <c r="FI125" s="29"/>
      <c r="FJ125" s="30"/>
      <c r="FK125" s="33"/>
      <c r="FL125" s="34"/>
      <c r="FM125" s="36"/>
      <c r="FN125" s="26"/>
      <c r="FQ125" s="26"/>
      <c r="FR125" s="29"/>
      <c r="FS125" s="30"/>
      <c r="FT125" s="30"/>
      <c r="FU125" s="30"/>
      <c r="FV125" s="31"/>
      <c r="FW125" s="31"/>
      <c r="FX125" s="31"/>
      <c r="FY125" s="32"/>
      <c r="FZ125" s="32"/>
      <c r="GA125" s="32"/>
      <c r="GB125" s="32"/>
      <c r="GC125" s="30"/>
      <c r="GD125" s="29"/>
      <c r="GE125" s="30"/>
      <c r="GF125" s="33"/>
      <c r="GG125" s="34"/>
      <c r="GH125" s="36"/>
      <c r="GI125" s="26"/>
      <c r="GL125" s="26"/>
      <c r="GM125" s="29"/>
      <c r="GN125" s="30"/>
      <c r="GO125" s="30"/>
      <c r="GP125" s="30"/>
      <c r="GQ125" s="31"/>
      <c r="GR125" s="31"/>
      <c r="GS125" s="31"/>
      <c r="GT125" s="32"/>
      <c r="GU125" s="32"/>
      <c r="GV125" s="32"/>
      <c r="GW125" s="32"/>
      <c r="GX125" s="30"/>
      <c r="GY125" s="29"/>
      <c r="GZ125" s="30"/>
      <c r="HA125" s="33"/>
      <c r="HB125" s="34"/>
      <c r="HC125" s="36"/>
      <c r="HD125" s="26"/>
      <c r="HG125" s="26"/>
      <c r="HH125" s="29"/>
      <c r="HI125" s="30"/>
      <c r="HJ125" s="30"/>
      <c r="HK125" s="30"/>
      <c r="HL125" s="31"/>
      <c r="HM125" s="31"/>
      <c r="HN125" s="31"/>
      <c r="HO125" s="32"/>
      <c r="HP125" s="32"/>
      <c r="HQ125" s="32"/>
      <c r="HR125" s="32"/>
      <c r="HS125" s="30"/>
      <c r="HT125" s="29"/>
      <c r="HU125" s="30"/>
      <c r="HV125" s="33"/>
      <c r="HW125" s="34"/>
      <c r="HX125" s="36"/>
      <c r="HY125" s="26"/>
      <c r="IB125" s="26"/>
      <c r="IC125" s="29"/>
      <c r="ID125" s="30"/>
      <c r="IE125" s="30"/>
      <c r="IF125" s="30"/>
      <c r="IG125" s="31"/>
      <c r="IH125" s="31"/>
      <c r="II125" s="31"/>
      <c r="IJ125" s="32"/>
      <c r="IK125" s="32"/>
      <c r="IL125" s="32"/>
      <c r="IM125" s="32"/>
      <c r="IN125" s="30"/>
      <c r="IO125" s="29"/>
      <c r="IP125" s="30"/>
      <c r="IQ125" s="33"/>
      <c r="IR125" s="34"/>
      <c r="IS125" s="36"/>
      <c r="IT125" s="26"/>
    </row>
    <row r="126" spans="1:254" s="28" customFormat="1" ht="15" customHeight="1">
      <c r="A126" s="27"/>
      <c r="B126" s="26"/>
      <c r="C126" s="28" t="s">
        <v>11</v>
      </c>
      <c r="D126" s="28" t="s">
        <v>8</v>
      </c>
      <c r="E126" s="26" t="s">
        <v>33</v>
      </c>
      <c r="F126" s="29"/>
      <c r="G126" s="30">
        <f t="shared" si="25"/>
        <v>0</v>
      </c>
      <c r="H126" s="30">
        <f t="shared" si="26"/>
        <v>0</v>
      </c>
      <c r="I126" s="30">
        <f t="shared" si="26"/>
        <v>0</v>
      </c>
      <c r="J126" s="31">
        <f t="shared" si="27"/>
        <v>0</v>
      </c>
      <c r="K126" s="31">
        <f t="shared" si="27"/>
        <v>0</v>
      </c>
      <c r="L126" s="31">
        <f t="shared" si="28"/>
        <v>0</v>
      </c>
      <c r="M126" s="32">
        <f t="shared" si="29"/>
        <v>0</v>
      </c>
      <c r="N126" s="32">
        <f t="shared" si="30"/>
        <v>0</v>
      </c>
      <c r="O126" s="32">
        <f t="shared" si="31"/>
        <v>0</v>
      </c>
      <c r="P126" s="32">
        <f t="shared" si="32"/>
        <v>0</v>
      </c>
      <c r="Q126" s="30">
        <v>1.134</v>
      </c>
      <c r="R126" s="29">
        <f t="shared" si="33"/>
        <v>0</v>
      </c>
      <c r="S126" s="30">
        <v>0.454</v>
      </c>
      <c r="T126" s="39" t="s">
        <v>9</v>
      </c>
      <c r="U126" s="34"/>
      <c r="V126" s="29">
        <f>SUM(F126)/0.907*100</f>
        <v>0</v>
      </c>
      <c r="W126" s="26"/>
      <c r="X126" s="51"/>
      <c r="Y126" s="55"/>
      <c r="Z126" s="26"/>
      <c r="AA126" s="29"/>
      <c r="AB126" s="30"/>
      <c r="AC126" s="30"/>
      <c r="AD126" s="30"/>
      <c r="AE126" s="31"/>
      <c r="AF126" s="31"/>
      <c r="AG126" s="31"/>
      <c r="AH126" s="32"/>
      <c r="AI126" s="32"/>
      <c r="AJ126" s="32"/>
      <c r="AK126" s="32"/>
      <c r="AL126" s="30"/>
      <c r="AM126" s="29"/>
      <c r="AN126" s="30"/>
      <c r="AO126" s="33"/>
      <c r="AP126" s="34"/>
      <c r="AQ126" s="36"/>
      <c r="AR126" s="26"/>
      <c r="AU126" s="26"/>
      <c r="AV126" s="29"/>
      <c r="AW126" s="30"/>
      <c r="AX126" s="30"/>
      <c r="AY126" s="30"/>
      <c r="AZ126" s="31"/>
      <c r="BA126" s="31"/>
      <c r="BB126" s="31"/>
      <c r="BC126" s="32"/>
      <c r="BD126" s="32"/>
      <c r="BE126" s="32"/>
      <c r="BF126" s="32"/>
      <c r="BG126" s="30"/>
      <c r="BH126" s="29"/>
      <c r="BI126" s="30"/>
      <c r="BJ126" s="33"/>
      <c r="BK126" s="34"/>
      <c r="BL126" s="36"/>
      <c r="BM126" s="26"/>
      <c r="BP126" s="26"/>
      <c r="BQ126" s="29"/>
      <c r="BR126" s="30"/>
      <c r="BS126" s="30"/>
      <c r="BT126" s="30"/>
      <c r="BU126" s="31"/>
      <c r="BV126" s="31"/>
      <c r="BW126" s="31"/>
      <c r="BX126" s="32"/>
      <c r="BY126" s="32"/>
      <c r="BZ126" s="32"/>
      <c r="CA126" s="32"/>
      <c r="CB126" s="30"/>
      <c r="CC126" s="29"/>
      <c r="CD126" s="30"/>
      <c r="CE126" s="33"/>
      <c r="CF126" s="34"/>
      <c r="CG126" s="36"/>
      <c r="CH126" s="26"/>
      <c r="CK126" s="26"/>
      <c r="CL126" s="29"/>
      <c r="CM126" s="30"/>
      <c r="CN126" s="30"/>
      <c r="CO126" s="30"/>
      <c r="CP126" s="31"/>
      <c r="CQ126" s="31"/>
      <c r="CR126" s="31"/>
      <c r="CS126" s="32"/>
      <c r="CT126" s="32"/>
      <c r="CU126" s="32"/>
      <c r="CV126" s="32"/>
      <c r="CW126" s="30"/>
      <c r="CX126" s="29"/>
      <c r="CY126" s="30"/>
      <c r="CZ126" s="33"/>
      <c r="DA126" s="34"/>
      <c r="DB126" s="36"/>
      <c r="DC126" s="26"/>
      <c r="DF126" s="26"/>
      <c r="DG126" s="29"/>
      <c r="DH126" s="30"/>
      <c r="DI126" s="30"/>
      <c r="DJ126" s="30"/>
      <c r="DK126" s="31"/>
      <c r="DL126" s="31"/>
      <c r="DM126" s="31"/>
      <c r="DN126" s="32"/>
      <c r="DO126" s="32"/>
      <c r="DP126" s="32"/>
      <c r="DQ126" s="32"/>
      <c r="DR126" s="30"/>
      <c r="DS126" s="29"/>
      <c r="DT126" s="30"/>
      <c r="DU126" s="33"/>
      <c r="DV126" s="34"/>
      <c r="DW126" s="36"/>
      <c r="DX126" s="26"/>
      <c r="EA126" s="26"/>
      <c r="EB126" s="29"/>
      <c r="EC126" s="30"/>
      <c r="ED126" s="30"/>
      <c r="EE126" s="30"/>
      <c r="EF126" s="31"/>
      <c r="EG126" s="31"/>
      <c r="EH126" s="31"/>
      <c r="EI126" s="32"/>
      <c r="EJ126" s="32"/>
      <c r="EK126" s="32"/>
      <c r="EL126" s="32"/>
      <c r="EM126" s="30"/>
      <c r="EN126" s="29"/>
      <c r="EO126" s="30"/>
      <c r="EP126" s="33"/>
      <c r="EQ126" s="34"/>
      <c r="ER126" s="36"/>
      <c r="ES126" s="26"/>
      <c r="EV126" s="26"/>
      <c r="EW126" s="29"/>
      <c r="EX126" s="30"/>
      <c r="EY126" s="30"/>
      <c r="EZ126" s="30"/>
      <c r="FA126" s="31"/>
      <c r="FB126" s="31"/>
      <c r="FC126" s="31"/>
      <c r="FD126" s="32"/>
      <c r="FE126" s="32"/>
      <c r="FF126" s="32"/>
      <c r="FG126" s="32"/>
      <c r="FH126" s="30"/>
      <c r="FI126" s="29"/>
      <c r="FJ126" s="30"/>
      <c r="FK126" s="33"/>
      <c r="FL126" s="34"/>
      <c r="FM126" s="36"/>
      <c r="FN126" s="26"/>
      <c r="FQ126" s="26"/>
      <c r="FR126" s="29"/>
      <c r="FS126" s="30"/>
      <c r="FT126" s="30"/>
      <c r="FU126" s="30"/>
      <c r="FV126" s="31"/>
      <c r="FW126" s="31"/>
      <c r="FX126" s="31"/>
      <c r="FY126" s="32"/>
      <c r="FZ126" s="32"/>
      <c r="GA126" s="32"/>
      <c r="GB126" s="32"/>
      <c r="GC126" s="30"/>
      <c r="GD126" s="29"/>
      <c r="GE126" s="30"/>
      <c r="GF126" s="33"/>
      <c r="GG126" s="34"/>
      <c r="GH126" s="36"/>
      <c r="GI126" s="26"/>
      <c r="GL126" s="26"/>
      <c r="GM126" s="29"/>
      <c r="GN126" s="30"/>
      <c r="GO126" s="30"/>
      <c r="GP126" s="30"/>
      <c r="GQ126" s="31"/>
      <c r="GR126" s="31"/>
      <c r="GS126" s="31"/>
      <c r="GT126" s="32"/>
      <c r="GU126" s="32"/>
      <c r="GV126" s="32"/>
      <c r="GW126" s="32"/>
      <c r="GX126" s="30"/>
      <c r="GY126" s="29"/>
      <c r="GZ126" s="30"/>
      <c r="HA126" s="33"/>
      <c r="HB126" s="34"/>
      <c r="HC126" s="36"/>
      <c r="HD126" s="26"/>
      <c r="HG126" s="26"/>
      <c r="HH126" s="29"/>
      <c r="HI126" s="30"/>
      <c r="HJ126" s="30"/>
      <c r="HK126" s="30"/>
      <c r="HL126" s="31"/>
      <c r="HM126" s="31"/>
      <c r="HN126" s="31"/>
      <c r="HO126" s="32"/>
      <c r="HP126" s="32"/>
      <c r="HQ126" s="32"/>
      <c r="HR126" s="32"/>
      <c r="HS126" s="30"/>
      <c r="HT126" s="29"/>
      <c r="HU126" s="30"/>
      <c r="HV126" s="33"/>
      <c r="HW126" s="34"/>
      <c r="HX126" s="36"/>
      <c r="HY126" s="26"/>
      <c r="IB126" s="26"/>
      <c r="IC126" s="29"/>
      <c r="ID126" s="30"/>
      <c r="IE126" s="30"/>
      <c r="IF126" s="30"/>
      <c r="IG126" s="31"/>
      <c r="IH126" s="31"/>
      <c r="II126" s="31"/>
      <c r="IJ126" s="32"/>
      <c r="IK126" s="32"/>
      <c r="IL126" s="32"/>
      <c r="IM126" s="32"/>
      <c r="IN126" s="30"/>
      <c r="IO126" s="29"/>
      <c r="IP126" s="30"/>
      <c r="IQ126" s="33"/>
      <c r="IR126" s="34"/>
      <c r="IS126" s="36"/>
      <c r="IT126" s="26"/>
    </row>
    <row r="127" spans="3:22" ht="15" customHeight="1">
      <c r="C127" s="28" t="s">
        <v>7</v>
      </c>
      <c r="D127" s="28" t="s">
        <v>8</v>
      </c>
      <c r="E127" s="26" t="s">
        <v>34</v>
      </c>
      <c r="G127" s="30">
        <f t="shared" si="25"/>
        <v>0</v>
      </c>
      <c r="H127" s="30">
        <f t="shared" si="26"/>
        <v>0</v>
      </c>
      <c r="I127" s="30">
        <f t="shared" si="26"/>
        <v>0</v>
      </c>
      <c r="J127" s="31">
        <f t="shared" si="27"/>
        <v>0</v>
      </c>
      <c r="K127" s="31">
        <f t="shared" si="27"/>
        <v>0</v>
      </c>
      <c r="L127" s="31">
        <f t="shared" si="28"/>
        <v>0</v>
      </c>
      <c r="M127" s="32">
        <f t="shared" si="29"/>
        <v>0</v>
      </c>
      <c r="N127" s="32">
        <f t="shared" si="30"/>
        <v>0</v>
      </c>
      <c r="O127" s="32">
        <f t="shared" si="31"/>
        <v>0</v>
      </c>
      <c r="P127" s="32">
        <f t="shared" si="32"/>
        <v>0</v>
      </c>
      <c r="Q127" s="30">
        <v>0.283</v>
      </c>
      <c r="R127" s="29">
        <f t="shared" si="33"/>
        <v>0</v>
      </c>
      <c r="S127" s="30">
        <v>0.227</v>
      </c>
      <c r="T127" s="33" t="str">
        <f>IF(F127&gt;=S127,"Q","-")</f>
        <v>-</v>
      </c>
      <c r="V127" s="30">
        <f>SUM(F127/0.283*100)</f>
        <v>0</v>
      </c>
    </row>
    <row r="128" spans="1:25" s="40" customFormat="1" ht="15" customHeight="1">
      <c r="A128" s="27"/>
      <c r="B128" s="26"/>
      <c r="C128" s="28" t="s">
        <v>13</v>
      </c>
      <c r="D128" s="28" t="s">
        <v>8</v>
      </c>
      <c r="E128" s="26" t="s">
        <v>34</v>
      </c>
      <c r="F128" s="29"/>
      <c r="G128" s="30">
        <f t="shared" si="25"/>
        <v>0</v>
      </c>
      <c r="H128" s="30">
        <f t="shared" si="26"/>
        <v>0</v>
      </c>
      <c r="I128" s="30">
        <f t="shared" si="26"/>
        <v>0</v>
      </c>
      <c r="J128" s="31">
        <f t="shared" si="27"/>
        <v>0</v>
      </c>
      <c r="K128" s="31">
        <f t="shared" si="27"/>
        <v>0</v>
      </c>
      <c r="L128" s="31">
        <f t="shared" si="28"/>
        <v>0</v>
      </c>
      <c r="M128" s="32">
        <f t="shared" si="29"/>
        <v>0</v>
      </c>
      <c r="N128" s="32">
        <f t="shared" si="30"/>
        <v>0</v>
      </c>
      <c r="O128" s="32">
        <f t="shared" si="31"/>
        <v>0</v>
      </c>
      <c r="P128" s="32">
        <f t="shared" si="32"/>
        <v>0</v>
      </c>
      <c r="Q128" s="30">
        <v>0.283</v>
      </c>
      <c r="R128" s="29">
        <f t="shared" si="33"/>
        <v>0</v>
      </c>
      <c r="S128" s="30">
        <v>0.227</v>
      </c>
      <c r="T128" s="33" t="str">
        <f>IF(F128&gt;=S128,"Q","-")</f>
        <v>-</v>
      </c>
      <c r="U128" s="34"/>
      <c r="V128" s="30">
        <f>SUM(F128/0.283*100)</f>
        <v>0</v>
      </c>
      <c r="X128" s="52"/>
      <c r="Y128" s="41"/>
    </row>
    <row r="129" spans="3:22" ht="15" customHeight="1">
      <c r="C129" s="28" t="s">
        <v>10</v>
      </c>
      <c r="D129" s="28" t="s">
        <v>8</v>
      </c>
      <c r="E129" s="26" t="s">
        <v>34</v>
      </c>
      <c r="G129" s="30">
        <f t="shared" si="25"/>
        <v>0</v>
      </c>
      <c r="H129" s="30">
        <f t="shared" si="26"/>
        <v>0</v>
      </c>
      <c r="I129" s="30">
        <f t="shared" si="26"/>
        <v>0</v>
      </c>
      <c r="J129" s="31">
        <f t="shared" si="27"/>
        <v>0</v>
      </c>
      <c r="K129" s="31">
        <f t="shared" si="27"/>
        <v>0</v>
      </c>
      <c r="L129" s="31">
        <f t="shared" si="28"/>
        <v>0</v>
      </c>
      <c r="M129" s="32">
        <f t="shared" si="29"/>
        <v>0</v>
      </c>
      <c r="N129" s="32">
        <f t="shared" si="30"/>
        <v>0</v>
      </c>
      <c r="O129" s="32">
        <f t="shared" si="31"/>
        <v>0</v>
      </c>
      <c r="P129" s="32">
        <f t="shared" si="32"/>
        <v>0</v>
      </c>
      <c r="Q129" s="30">
        <v>0.283</v>
      </c>
      <c r="R129" s="29">
        <f t="shared" si="33"/>
        <v>0</v>
      </c>
      <c r="S129" s="30">
        <v>0.227</v>
      </c>
      <c r="T129" s="33" t="str">
        <f>IF(F129&gt;=S129,"Q","-")</f>
        <v>-</v>
      </c>
      <c r="V129" s="30">
        <f>SUM(F129/0.283*100)</f>
        <v>0</v>
      </c>
    </row>
    <row r="130" spans="1:22" ht="15" customHeight="1">
      <c r="A130" s="44"/>
      <c r="B130" s="45"/>
      <c r="C130" s="28" t="s">
        <v>11</v>
      </c>
      <c r="D130" s="28" t="s">
        <v>8</v>
      </c>
      <c r="E130" s="26" t="s">
        <v>34</v>
      </c>
      <c r="G130" s="30">
        <f t="shared" si="25"/>
        <v>0</v>
      </c>
      <c r="H130" s="30">
        <f t="shared" si="26"/>
        <v>0</v>
      </c>
      <c r="I130" s="30">
        <f t="shared" si="26"/>
        <v>0</v>
      </c>
      <c r="J130" s="31">
        <f t="shared" si="27"/>
        <v>0</v>
      </c>
      <c r="K130" s="31">
        <f t="shared" si="27"/>
        <v>0</v>
      </c>
      <c r="L130" s="31">
        <f t="shared" si="28"/>
        <v>0</v>
      </c>
      <c r="M130" s="32">
        <f t="shared" si="29"/>
        <v>0</v>
      </c>
      <c r="N130" s="32">
        <f t="shared" si="30"/>
        <v>0</v>
      </c>
      <c r="O130" s="32">
        <f t="shared" si="31"/>
        <v>0</v>
      </c>
      <c r="P130" s="32">
        <f t="shared" si="32"/>
        <v>0</v>
      </c>
      <c r="Q130" s="30">
        <v>0.283</v>
      </c>
      <c r="R130" s="29">
        <f t="shared" si="33"/>
        <v>0</v>
      </c>
      <c r="T130" s="39" t="s">
        <v>9</v>
      </c>
      <c r="V130" s="30">
        <f>SUM(F130/0.283*100)</f>
        <v>0</v>
      </c>
    </row>
    <row r="131" spans="1:254" s="28" customFormat="1" ht="15" customHeight="1">
      <c r="A131" s="27"/>
      <c r="B131" s="26"/>
      <c r="C131" s="28" t="s">
        <v>7</v>
      </c>
      <c r="D131" s="28" t="s">
        <v>8</v>
      </c>
      <c r="E131" s="26" t="s">
        <v>35</v>
      </c>
      <c r="F131" s="29"/>
      <c r="G131" s="30">
        <f t="shared" si="25"/>
        <v>0</v>
      </c>
      <c r="H131" s="30">
        <f t="shared" si="26"/>
        <v>0</v>
      </c>
      <c r="I131" s="30">
        <f t="shared" si="26"/>
        <v>0</v>
      </c>
      <c r="J131" s="31">
        <f t="shared" si="27"/>
        <v>0</v>
      </c>
      <c r="K131" s="31">
        <f t="shared" si="27"/>
        <v>0</v>
      </c>
      <c r="L131" s="31">
        <f t="shared" si="28"/>
        <v>0</v>
      </c>
      <c r="M131" s="32">
        <f t="shared" si="29"/>
        <v>0</v>
      </c>
      <c r="N131" s="32">
        <f t="shared" si="30"/>
        <v>0</v>
      </c>
      <c r="O131" s="32">
        <f t="shared" si="31"/>
        <v>0</v>
      </c>
      <c r="P131" s="32">
        <f t="shared" si="32"/>
        <v>0</v>
      </c>
      <c r="Q131" s="30">
        <v>1.134</v>
      </c>
      <c r="R131" s="29">
        <f t="shared" si="33"/>
        <v>0</v>
      </c>
      <c r="S131" s="30">
        <v>0.8505</v>
      </c>
      <c r="T131" s="33" t="str">
        <f>IF(F131&gt;=S131,"Q","-")</f>
        <v>-</v>
      </c>
      <c r="U131" s="34"/>
      <c r="V131" s="29">
        <f>SUM(F131)/0.454*100</f>
        <v>0</v>
      </c>
      <c r="W131" s="26"/>
      <c r="X131" s="51"/>
      <c r="Y131" s="55"/>
      <c r="Z131" s="26"/>
      <c r="AA131" s="29"/>
      <c r="AB131" s="30"/>
      <c r="AC131" s="30"/>
      <c r="AD131" s="30"/>
      <c r="AE131" s="31"/>
      <c r="AF131" s="31"/>
      <c r="AG131" s="31"/>
      <c r="AH131" s="32"/>
      <c r="AI131" s="32"/>
      <c r="AJ131" s="32"/>
      <c r="AK131" s="32"/>
      <c r="AL131" s="30"/>
      <c r="AM131" s="29"/>
      <c r="AN131" s="30"/>
      <c r="AO131" s="33"/>
      <c r="AP131" s="34"/>
      <c r="AQ131" s="36"/>
      <c r="AR131" s="26"/>
      <c r="AU131" s="26"/>
      <c r="AV131" s="29"/>
      <c r="AW131" s="30"/>
      <c r="AX131" s="30"/>
      <c r="AY131" s="30"/>
      <c r="AZ131" s="31"/>
      <c r="BA131" s="31"/>
      <c r="BB131" s="31"/>
      <c r="BC131" s="32"/>
      <c r="BD131" s="32"/>
      <c r="BE131" s="32"/>
      <c r="BF131" s="32"/>
      <c r="BG131" s="30"/>
      <c r="BH131" s="29"/>
      <c r="BI131" s="30"/>
      <c r="BJ131" s="33"/>
      <c r="BK131" s="34"/>
      <c r="BL131" s="36"/>
      <c r="BM131" s="26"/>
      <c r="BP131" s="26"/>
      <c r="BQ131" s="29"/>
      <c r="BR131" s="30"/>
      <c r="BS131" s="30"/>
      <c r="BT131" s="30"/>
      <c r="BU131" s="31"/>
      <c r="BV131" s="31"/>
      <c r="BW131" s="31"/>
      <c r="BX131" s="32"/>
      <c r="BY131" s="32"/>
      <c r="BZ131" s="32"/>
      <c r="CA131" s="32"/>
      <c r="CB131" s="30"/>
      <c r="CC131" s="29"/>
      <c r="CD131" s="30"/>
      <c r="CE131" s="33"/>
      <c r="CF131" s="34"/>
      <c r="CG131" s="36"/>
      <c r="CH131" s="26"/>
      <c r="CK131" s="26"/>
      <c r="CL131" s="29"/>
      <c r="CM131" s="30"/>
      <c r="CN131" s="30"/>
      <c r="CO131" s="30"/>
      <c r="CP131" s="31"/>
      <c r="CQ131" s="31"/>
      <c r="CR131" s="31"/>
      <c r="CS131" s="32"/>
      <c r="CT131" s="32"/>
      <c r="CU131" s="32"/>
      <c r="CV131" s="32"/>
      <c r="CW131" s="30"/>
      <c r="CX131" s="29"/>
      <c r="CY131" s="30"/>
      <c r="CZ131" s="33"/>
      <c r="DA131" s="34"/>
      <c r="DB131" s="36"/>
      <c r="DC131" s="26"/>
      <c r="DF131" s="26"/>
      <c r="DG131" s="29"/>
      <c r="DH131" s="30"/>
      <c r="DI131" s="30"/>
      <c r="DJ131" s="30"/>
      <c r="DK131" s="31"/>
      <c r="DL131" s="31"/>
      <c r="DM131" s="31"/>
      <c r="DN131" s="32"/>
      <c r="DO131" s="32"/>
      <c r="DP131" s="32"/>
      <c r="DQ131" s="32"/>
      <c r="DR131" s="30"/>
      <c r="DS131" s="29"/>
      <c r="DT131" s="30"/>
      <c r="DU131" s="33"/>
      <c r="DV131" s="34"/>
      <c r="DW131" s="36"/>
      <c r="DX131" s="26"/>
      <c r="EA131" s="26"/>
      <c r="EB131" s="29"/>
      <c r="EC131" s="30"/>
      <c r="ED131" s="30"/>
      <c r="EE131" s="30"/>
      <c r="EF131" s="31"/>
      <c r="EG131" s="31"/>
      <c r="EH131" s="31"/>
      <c r="EI131" s="32"/>
      <c r="EJ131" s="32"/>
      <c r="EK131" s="32"/>
      <c r="EL131" s="32"/>
      <c r="EM131" s="30"/>
      <c r="EN131" s="29"/>
      <c r="EO131" s="30"/>
      <c r="EP131" s="33"/>
      <c r="EQ131" s="34"/>
      <c r="ER131" s="36"/>
      <c r="ES131" s="26"/>
      <c r="EV131" s="26"/>
      <c r="EW131" s="29"/>
      <c r="EX131" s="30"/>
      <c r="EY131" s="30"/>
      <c r="EZ131" s="30"/>
      <c r="FA131" s="31"/>
      <c r="FB131" s="31"/>
      <c r="FC131" s="31"/>
      <c r="FD131" s="32"/>
      <c r="FE131" s="32"/>
      <c r="FF131" s="32"/>
      <c r="FG131" s="32"/>
      <c r="FH131" s="30"/>
      <c r="FI131" s="29"/>
      <c r="FJ131" s="30"/>
      <c r="FK131" s="33"/>
      <c r="FL131" s="34"/>
      <c r="FM131" s="36"/>
      <c r="FN131" s="26"/>
      <c r="FQ131" s="26"/>
      <c r="FR131" s="29"/>
      <c r="FS131" s="30"/>
      <c r="FT131" s="30"/>
      <c r="FU131" s="30"/>
      <c r="FV131" s="31"/>
      <c r="FW131" s="31"/>
      <c r="FX131" s="31"/>
      <c r="FY131" s="32"/>
      <c r="FZ131" s="32"/>
      <c r="GA131" s="32"/>
      <c r="GB131" s="32"/>
      <c r="GC131" s="30"/>
      <c r="GD131" s="29"/>
      <c r="GE131" s="30"/>
      <c r="GF131" s="33"/>
      <c r="GG131" s="34"/>
      <c r="GH131" s="36"/>
      <c r="GI131" s="26"/>
      <c r="GL131" s="26"/>
      <c r="GM131" s="29"/>
      <c r="GN131" s="30"/>
      <c r="GO131" s="30"/>
      <c r="GP131" s="30"/>
      <c r="GQ131" s="31"/>
      <c r="GR131" s="31"/>
      <c r="GS131" s="31"/>
      <c r="GT131" s="32"/>
      <c r="GU131" s="32"/>
      <c r="GV131" s="32"/>
      <c r="GW131" s="32"/>
      <c r="GX131" s="30"/>
      <c r="GY131" s="29"/>
      <c r="GZ131" s="30"/>
      <c r="HA131" s="33"/>
      <c r="HB131" s="34"/>
      <c r="HC131" s="36"/>
      <c r="HD131" s="26"/>
      <c r="HG131" s="26"/>
      <c r="HH131" s="29"/>
      <c r="HI131" s="30"/>
      <c r="HJ131" s="30"/>
      <c r="HK131" s="30"/>
      <c r="HL131" s="31"/>
      <c r="HM131" s="31"/>
      <c r="HN131" s="31"/>
      <c r="HO131" s="32"/>
      <c r="HP131" s="32"/>
      <c r="HQ131" s="32"/>
      <c r="HR131" s="32"/>
      <c r="HS131" s="30"/>
      <c r="HT131" s="29"/>
      <c r="HU131" s="30"/>
      <c r="HV131" s="33"/>
      <c r="HW131" s="34"/>
      <c r="HX131" s="36"/>
      <c r="HY131" s="26"/>
      <c r="IB131" s="26"/>
      <c r="IC131" s="29"/>
      <c r="ID131" s="30"/>
      <c r="IE131" s="30"/>
      <c r="IF131" s="30"/>
      <c r="IG131" s="31"/>
      <c r="IH131" s="31"/>
      <c r="II131" s="31"/>
      <c r="IJ131" s="32"/>
      <c r="IK131" s="32"/>
      <c r="IL131" s="32"/>
      <c r="IM131" s="32"/>
      <c r="IN131" s="30"/>
      <c r="IO131" s="29"/>
      <c r="IP131" s="30"/>
      <c r="IQ131" s="33"/>
      <c r="IR131" s="34"/>
      <c r="IS131" s="36"/>
      <c r="IT131" s="26"/>
    </row>
    <row r="132" spans="3:22" ht="15" customHeight="1">
      <c r="C132" s="28" t="s">
        <v>13</v>
      </c>
      <c r="D132" s="28" t="s">
        <v>8</v>
      </c>
      <c r="E132" s="26" t="s">
        <v>35</v>
      </c>
      <c r="G132" s="30">
        <f t="shared" si="25"/>
        <v>0</v>
      </c>
      <c r="H132" s="30">
        <f t="shared" si="26"/>
        <v>0</v>
      </c>
      <c r="I132" s="30">
        <f t="shared" si="26"/>
        <v>0</v>
      </c>
      <c r="J132" s="31">
        <f t="shared" si="27"/>
        <v>0</v>
      </c>
      <c r="K132" s="31">
        <f t="shared" si="27"/>
        <v>0</v>
      </c>
      <c r="L132" s="31">
        <f t="shared" si="28"/>
        <v>0</v>
      </c>
      <c r="M132" s="32">
        <f t="shared" si="29"/>
        <v>0</v>
      </c>
      <c r="N132" s="32">
        <f t="shared" si="30"/>
        <v>0</v>
      </c>
      <c r="O132" s="32">
        <f t="shared" si="31"/>
        <v>0</v>
      </c>
      <c r="P132" s="32">
        <f t="shared" si="32"/>
        <v>0</v>
      </c>
      <c r="Q132" s="30">
        <v>1.134</v>
      </c>
      <c r="R132" s="29">
        <f t="shared" si="33"/>
        <v>0</v>
      </c>
      <c r="S132" s="30">
        <v>0.34</v>
      </c>
      <c r="T132" s="33" t="str">
        <f>IF(F132&gt;=S132,"Q","-")</f>
        <v>-</v>
      </c>
      <c r="V132" s="29">
        <f>SUM(F132)/0.454*100</f>
        <v>0</v>
      </c>
    </row>
    <row r="133" spans="3:22" ht="15" customHeight="1">
      <c r="C133" s="28" t="s">
        <v>10</v>
      </c>
      <c r="D133" s="28" t="s">
        <v>8</v>
      </c>
      <c r="E133" s="26" t="s">
        <v>35</v>
      </c>
      <c r="G133" s="30">
        <f t="shared" si="25"/>
        <v>0</v>
      </c>
      <c r="H133" s="30">
        <f t="shared" si="26"/>
        <v>0</v>
      </c>
      <c r="I133" s="30">
        <f t="shared" si="26"/>
        <v>0</v>
      </c>
      <c r="J133" s="31">
        <f t="shared" si="27"/>
        <v>0</v>
      </c>
      <c r="K133" s="31">
        <f t="shared" si="27"/>
        <v>0</v>
      </c>
      <c r="L133" s="31">
        <f t="shared" si="28"/>
        <v>0</v>
      </c>
      <c r="M133" s="32">
        <f t="shared" si="29"/>
        <v>0</v>
      </c>
      <c r="N133" s="32">
        <f t="shared" si="30"/>
        <v>0</v>
      </c>
      <c r="O133" s="32">
        <f t="shared" si="31"/>
        <v>0</v>
      </c>
      <c r="P133" s="32">
        <f t="shared" si="32"/>
        <v>0</v>
      </c>
      <c r="Q133" s="30">
        <v>1.134</v>
      </c>
      <c r="R133" s="29">
        <f t="shared" si="33"/>
        <v>0</v>
      </c>
      <c r="S133" s="30">
        <v>0.34</v>
      </c>
      <c r="T133" s="33" t="str">
        <f>IF(F133&gt;=S133,"Q","-")</f>
        <v>-</v>
      </c>
      <c r="V133" s="29">
        <f>SUM(F133)/0.454*100</f>
        <v>0</v>
      </c>
    </row>
    <row r="134" spans="3:22" ht="15" customHeight="1">
      <c r="C134" s="28" t="s">
        <v>11</v>
      </c>
      <c r="D134" s="28" t="s">
        <v>8</v>
      </c>
      <c r="E134" s="26" t="s">
        <v>35</v>
      </c>
      <c r="G134" s="30">
        <f t="shared" si="25"/>
        <v>0</v>
      </c>
      <c r="H134" s="30">
        <f t="shared" si="26"/>
        <v>0</v>
      </c>
      <c r="I134" s="30">
        <f t="shared" si="26"/>
        <v>0</v>
      </c>
      <c r="J134" s="31">
        <f t="shared" si="27"/>
        <v>0</v>
      </c>
      <c r="K134" s="31">
        <f t="shared" si="27"/>
        <v>0</v>
      </c>
      <c r="L134" s="31">
        <f t="shared" si="28"/>
        <v>0</v>
      </c>
      <c r="M134" s="32">
        <f t="shared" si="29"/>
        <v>0</v>
      </c>
      <c r="N134" s="32">
        <f t="shared" si="30"/>
        <v>0</v>
      </c>
      <c r="O134" s="32">
        <f t="shared" si="31"/>
        <v>0</v>
      </c>
      <c r="P134" s="32">
        <f t="shared" si="32"/>
        <v>0</v>
      </c>
      <c r="Q134" s="30">
        <v>1.134</v>
      </c>
      <c r="R134" s="29">
        <f t="shared" si="33"/>
        <v>0</v>
      </c>
      <c r="S134" s="30">
        <v>0.34</v>
      </c>
      <c r="T134" s="39" t="s">
        <v>9</v>
      </c>
      <c r="V134" s="29">
        <f>SUM(F134)/0.454*100</f>
        <v>0</v>
      </c>
    </row>
    <row r="135" spans="1:22" ht="15" customHeight="1">
      <c r="A135" s="44"/>
      <c r="B135" s="45"/>
      <c r="C135" s="28" t="s">
        <v>7</v>
      </c>
      <c r="D135" s="28" t="s">
        <v>8</v>
      </c>
      <c r="E135" s="26" t="s">
        <v>36</v>
      </c>
      <c r="G135" s="30">
        <f t="shared" si="25"/>
        <v>0</v>
      </c>
      <c r="H135" s="30">
        <f t="shared" si="26"/>
        <v>0</v>
      </c>
      <c r="I135" s="30">
        <f t="shared" si="26"/>
        <v>0</v>
      </c>
      <c r="J135" s="31">
        <f t="shared" si="27"/>
        <v>0</v>
      </c>
      <c r="K135" s="31">
        <f t="shared" si="27"/>
        <v>0</v>
      </c>
      <c r="L135" s="31">
        <f t="shared" si="28"/>
        <v>0</v>
      </c>
      <c r="M135" s="32">
        <f t="shared" si="29"/>
        <v>0</v>
      </c>
      <c r="N135" s="32">
        <f t="shared" si="30"/>
        <v>0</v>
      </c>
      <c r="O135" s="32">
        <f t="shared" si="31"/>
        <v>0</v>
      </c>
      <c r="P135" s="32">
        <f t="shared" si="32"/>
        <v>0</v>
      </c>
      <c r="Q135" s="30">
        <v>1.474</v>
      </c>
      <c r="R135" s="29">
        <f t="shared" si="33"/>
        <v>0</v>
      </c>
      <c r="S135" s="30">
        <v>1.1055</v>
      </c>
      <c r="T135" s="33" t="str">
        <f>IF(F135&gt;=S135,"Q","-")</f>
        <v>-</v>
      </c>
      <c r="U135" s="12"/>
      <c r="V135" s="30">
        <f>SUM(F135/1.191*100)</f>
        <v>0</v>
      </c>
    </row>
    <row r="136" spans="1:22" ht="15" customHeight="1">
      <c r="A136" s="44"/>
      <c r="B136" s="45"/>
      <c r="C136" s="28" t="s">
        <v>13</v>
      </c>
      <c r="D136" s="28" t="s">
        <v>8</v>
      </c>
      <c r="E136" s="26" t="s">
        <v>36</v>
      </c>
      <c r="G136" s="30">
        <f t="shared" si="25"/>
        <v>0</v>
      </c>
      <c r="H136" s="30">
        <f t="shared" si="26"/>
        <v>0</v>
      </c>
      <c r="I136" s="30">
        <f t="shared" si="26"/>
        <v>0</v>
      </c>
      <c r="J136" s="31">
        <f t="shared" si="27"/>
        <v>0</v>
      </c>
      <c r="K136" s="31">
        <f t="shared" si="27"/>
        <v>0</v>
      </c>
      <c r="L136" s="31">
        <f t="shared" si="28"/>
        <v>0</v>
      </c>
      <c r="M136" s="32">
        <f t="shared" si="29"/>
        <v>0</v>
      </c>
      <c r="N136" s="32">
        <f t="shared" si="30"/>
        <v>0</v>
      </c>
      <c r="O136" s="32">
        <f t="shared" si="31"/>
        <v>0</v>
      </c>
      <c r="P136" s="32">
        <f t="shared" si="32"/>
        <v>0</v>
      </c>
      <c r="Q136" s="30">
        <v>1.474</v>
      </c>
      <c r="R136" s="29">
        <f t="shared" si="33"/>
        <v>0</v>
      </c>
      <c r="S136" s="30">
        <v>0.907</v>
      </c>
      <c r="T136" s="33" t="str">
        <f>IF(F136&gt;=S136,"Q","-")</f>
        <v>-</v>
      </c>
      <c r="V136" s="30">
        <f>SUM(F136/1.191*100)</f>
        <v>0</v>
      </c>
    </row>
    <row r="137" spans="1:22" ht="15" customHeight="1">
      <c r="A137" s="44"/>
      <c r="B137" s="45"/>
      <c r="C137" s="28" t="s">
        <v>10</v>
      </c>
      <c r="D137" s="28" t="s">
        <v>8</v>
      </c>
      <c r="E137" s="26" t="s">
        <v>36</v>
      </c>
      <c r="G137" s="30">
        <f t="shared" si="25"/>
        <v>0</v>
      </c>
      <c r="H137" s="30">
        <f t="shared" si="26"/>
        <v>0</v>
      </c>
      <c r="I137" s="30">
        <f t="shared" si="26"/>
        <v>0</v>
      </c>
      <c r="J137" s="31">
        <f t="shared" si="27"/>
        <v>0</v>
      </c>
      <c r="K137" s="31">
        <f t="shared" si="27"/>
        <v>0</v>
      </c>
      <c r="L137" s="31">
        <f t="shared" si="28"/>
        <v>0</v>
      </c>
      <c r="M137" s="32">
        <f t="shared" si="29"/>
        <v>0</v>
      </c>
      <c r="N137" s="32">
        <f t="shared" si="30"/>
        <v>0</v>
      </c>
      <c r="O137" s="32">
        <f t="shared" si="31"/>
        <v>0</v>
      </c>
      <c r="P137" s="32">
        <f t="shared" si="32"/>
        <v>0</v>
      </c>
      <c r="Q137" s="30">
        <v>1.474</v>
      </c>
      <c r="R137" s="29">
        <f t="shared" si="33"/>
        <v>0</v>
      </c>
      <c r="S137" s="30">
        <v>0.907</v>
      </c>
      <c r="T137" s="33" t="str">
        <f>IF(F137&gt;=S137,"Q","-")</f>
        <v>-</v>
      </c>
      <c r="V137" s="30">
        <f>SUM(F137/1.191*100)</f>
        <v>0</v>
      </c>
    </row>
    <row r="138" spans="1:22" ht="15" customHeight="1">
      <c r="A138" s="44"/>
      <c r="B138" s="45"/>
      <c r="C138" s="28" t="s">
        <v>11</v>
      </c>
      <c r="D138" s="28" t="s">
        <v>8</v>
      </c>
      <c r="E138" s="26" t="s">
        <v>36</v>
      </c>
      <c r="G138" s="30">
        <f t="shared" si="25"/>
        <v>0</v>
      </c>
      <c r="H138" s="30">
        <f t="shared" si="26"/>
        <v>0</v>
      </c>
      <c r="I138" s="30">
        <f t="shared" si="26"/>
        <v>0</v>
      </c>
      <c r="J138" s="31">
        <f t="shared" si="27"/>
        <v>0</v>
      </c>
      <c r="K138" s="31">
        <f t="shared" si="27"/>
        <v>0</v>
      </c>
      <c r="L138" s="31">
        <f t="shared" si="28"/>
        <v>0</v>
      </c>
      <c r="M138" s="32">
        <f t="shared" si="29"/>
        <v>0</v>
      </c>
      <c r="N138" s="32">
        <f t="shared" si="30"/>
        <v>0</v>
      </c>
      <c r="O138" s="32">
        <f t="shared" si="31"/>
        <v>0</v>
      </c>
      <c r="P138" s="32">
        <f t="shared" si="32"/>
        <v>0</v>
      </c>
      <c r="Q138" s="30">
        <v>1.474</v>
      </c>
      <c r="R138" s="29">
        <f t="shared" si="33"/>
        <v>0</v>
      </c>
      <c r="S138" s="30">
        <v>0.907</v>
      </c>
      <c r="T138" s="39" t="s">
        <v>9</v>
      </c>
      <c r="V138" s="30">
        <f>SUM(F138/1.191*100)</f>
        <v>0</v>
      </c>
    </row>
    <row r="139" spans="1:22" ht="15" customHeight="1">
      <c r="A139" s="44"/>
      <c r="B139" s="45"/>
      <c r="C139" s="28" t="s">
        <v>7</v>
      </c>
      <c r="D139" s="28" t="s">
        <v>8</v>
      </c>
      <c r="E139" s="26" t="s">
        <v>37</v>
      </c>
      <c r="G139" s="30">
        <f t="shared" si="25"/>
        <v>0</v>
      </c>
      <c r="H139" s="30">
        <f t="shared" si="26"/>
        <v>0</v>
      </c>
      <c r="I139" s="30">
        <f t="shared" si="26"/>
        <v>0</v>
      </c>
      <c r="J139" s="31">
        <f t="shared" si="27"/>
        <v>0</v>
      </c>
      <c r="K139" s="31">
        <f t="shared" si="27"/>
        <v>0</v>
      </c>
      <c r="L139" s="31">
        <f t="shared" si="28"/>
        <v>0</v>
      </c>
      <c r="M139" s="32">
        <f t="shared" si="29"/>
        <v>0</v>
      </c>
      <c r="N139" s="32">
        <f t="shared" si="30"/>
        <v>0</v>
      </c>
      <c r="O139" s="32">
        <f t="shared" si="31"/>
        <v>0</v>
      </c>
      <c r="P139" s="32">
        <f t="shared" si="32"/>
        <v>0</v>
      </c>
      <c r="Q139" s="30">
        <v>2.835</v>
      </c>
      <c r="R139" s="29">
        <f t="shared" si="33"/>
        <v>0</v>
      </c>
      <c r="S139" s="30">
        <v>2.126</v>
      </c>
      <c r="T139" s="33" t="str">
        <f>IF(F139&gt;=S139,"Q","-")</f>
        <v>-</v>
      </c>
      <c r="V139" s="29">
        <f>SUM(F139)/1.814*100</f>
        <v>0</v>
      </c>
    </row>
    <row r="140" spans="3:22" ht="15" customHeight="1">
      <c r="C140" s="28" t="s">
        <v>13</v>
      </c>
      <c r="D140" s="28" t="s">
        <v>8</v>
      </c>
      <c r="E140" s="26" t="s">
        <v>37</v>
      </c>
      <c r="G140" s="30">
        <f t="shared" si="25"/>
        <v>0</v>
      </c>
      <c r="H140" s="30">
        <f t="shared" si="26"/>
        <v>0</v>
      </c>
      <c r="I140" s="30">
        <f t="shared" si="26"/>
        <v>0</v>
      </c>
      <c r="J140" s="31">
        <f t="shared" si="27"/>
        <v>0</v>
      </c>
      <c r="K140" s="31">
        <f t="shared" si="27"/>
        <v>0</v>
      </c>
      <c r="L140" s="31">
        <f t="shared" si="28"/>
        <v>0</v>
      </c>
      <c r="M140" s="32">
        <f t="shared" si="29"/>
        <v>0</v>
      </c>
      <c r="N140" s="32">
        <f t="shared" si="30"/>
        <v>0</v>
      </c>
      <c r="O140" s="32">
        <f t="shared" si="31"/>
        <v>0</v>
      </c>
      <c r="P140" s="32">
        <f t="shared" si="32"/>
        <v>0</v>
      </c>
      <c r="Q140" s="30">
        <v>2.835</v>
      </c>
      <c r="R140" s="29">
        <f t="shared" si="33"/>
        <v>0</v>
      </c>
      <c r="S140" s="30">
        <v>0.907</v>
      </c>
      <c r="T140" s="33" t="str">
        <f>IF(F140&gt;=S140,"Q","-")</f>
        <v>-</v>
      </c>
      <c r="V140" s="29">
        <f>SUM(F140)/1.814*100</f>
        <v>0</v>
      </c>
    </row>
    <row r="141" spans="3:22" ht="15" customHeight="1">
      <c r="C141" s="28" t="s">
        <v>10</v>
      </c>
      <c r="D141" s="28" t="s">
        <v>8</v>
      </c>
      <c r="E141" s="26" t="s">
        <v>37</v>
      </c>
      <c r="G141" s="30">
        <f t="shared" si="25"/>
        <v>0</v>
      </c>
      <c r="H141" s="30">
        <f t="shared" si="26"/>
        <v>0</v>
      </c>
      <c r="I141" s="30">
        <f t="shared" si="26"/>
        <v>0</v>
      </c>
      <c r="J141" s="31">
        <f t="shared" si="27"/>
        <v>0</v>
      </c>
      <c r="K141" s="31">
        <f t="shared" si="27"/>
        <v>0</v>
      </c>
      <c r="L141" s="31">
        <f t="shared" si="28"/>
        <v>0</v>
      </c>
      <c r="M141" s="32">
        <f t="shared" si="29"/>
        <v>0</v>
      </c>
      <c r="N141" s="32">
        <f t="shared" si="30"/>
        <v>0</v>
      </c>
      <c r="O141" s="32">
        <f t="shared" si="31"/>
        <v>0</v>
      </c>
      <c r="P141" s="32">
        <f t="shared" si="32"/>
        <v>0</v>
      </c>
      <c r="Q141" s="30">
        <v>2.835</v>
      </c>
      <c r="R141" s="29">
        <f t="shared" si="33"/>
        <v>0</v>
      </c>
      <c r="S141" s="30">
        <v>0.907</v>
      </c>
      <c r="T141" s="33" t="str">
        <f>IF(F141&gt;=S141,"Q","-")</f>
        <v>-</v>
      </c>
      <c r="V141" s="29">
        <f>SUM(F141)/1.814*100</f>
        <v>0</v>
      </c>
    </row>
    <row r="142" spans="3:22" ht="15" customHeight="1">
      <c r="C142" s="28" t="s">
        <v>11</v>
      </c>
      <c r="D142" s="28" t="s">
        <v>8</v>
      </c>
      <c r="E142" s="26" t="s">
        <v>37</v>
      </c>
      <c r="G142" s="30">
        <f t="shared" si="25"/>
        <v>0</v>
      </c>
      <c r="H142" s="30">
        <f t="shared" si="26"/>
        <v>0</v>
      </c>
      <c r="I142" s="30">
        <f t="shared" si="26"/>
        <v>0</v>
      </c>
      <c r="J142" s="31">
        <f t="shared" si="27"/>
        <v>0</v>
      </c>
      <c r="K142" s="31">
        <f t="shared" si="27"/>
        <v>0</v>
      </c>
      <c r="L142" s="31">
        <f t="shared" si="28"/>
        <v>0</v>
      </c>
      <c r="M142" s="32">
        <f t="shared" si="29"/>
        <v>0</v>
      </c>
      <c r="N142" s="32">
        <f t="shared" si="30"/>
        <v>0</v>
      </c>
      <c r="O142" s="32">
        <f t="shared" si="31"/>
        <v>0</v>
      </c>
      <c r="P142" s="32">
        <f t="shared" si="32"/>
        <v>0</v>
      </c>
      <c r="Q142" s="30">
        <v>2.835</v>
      </c>
      <c r="R142" s="29">
        <f t="shared" si="33"/>
        <v>0</v>
      </c>
      <c r="S142" s="30">
        <v>0.907</v>
      </c>
      <c r="T142" s="39" t="s">
        <v>9</v>
      </c>
      <c r="V142" s="29">
        <f>SUM(F142)/1.814*100</f>
        <v>0</v>
      </c>
    </row>
    <row r="143" spans="3:22" ht="15" customHeight="1">
      <c r="C143" s="28" t="s">
        <v>7</v>
      </c>
      <c r="D143" s="28" t="s">
        <v>8</v>
      </c>
      <c r="E143" s="26" t="s">
        <v>38</v>
      </c>
      <c r="G143" s="30">
        <f t="shared" si="25"/>
        <v>0</v>
      </c>
      <c r="H143" s="30">
        <f t="shared" si="26"/>
        <v>0</v>
      </c>
      <c r="I143" s="30">
        <f t="shared" si="26"/>
        <v>0</v>
      </c>
      <c r="J143" s="31">
        <f t="shared" si="27"/>
        <v>0</v>
      </c>
      <c r="K143" s="31">
        <f t="shared" si="27"/>
        <v>0</v>
      </c>
      <c r="L143" s="31">
        <f t="shared" si="28"/>
        <v>0</v>
      </c>
      <c r="M143" s="32">
        <f t="shared" si="29"/>
        <v>0</v>
      </c>
      <c r="N143" s="32">
        <f t="shared" si="30"/>
        <v>0</v>
      </c>
      <c r="O143" s="32">
        <f t="shared" si="31"/>
        <v>0</v>
      </c>
      <c r="P143" s="32">
        <f t="shared" si="32"/>
        <v>0</v>
      </c>
      <c r="Q143" s="30">
        <v>2.268</v>
      </c>
      <c r="R143" s="29">
        <f t="shared" si="33"/>
        <v>0</v>
      </c>
      <c r="S143" s="30">
        <v>1.701</v>
      </c>
      <c r="T143" s="33" t="str">
        <f>IF(F143&gt;=S143,"Q","-")</f>
        <v>-</v>
      </c>
      <c r="V143" s="29">
        <f>SUM(F143)/0.907*100</f>
        <v>0</v>
      </c>
    </row>
    <row r="144" spans="3:22" ht="15" customHeight="1">
      <c r="C144" s="28" t="s">
        <v>13</v>
      </c>
      <c r="D144" s="28" t="s">
        <v>8</v>
      </c>
      <c r="E144" s="26" t="s">
        <v>38</v>
      </c>
      <c r="G144" s="30">
        <f t="shared" si="25"/>
        <v>0</v>
      </c>
      <c r="H144" s="30">
        <f t="shared" si="26"/>
        <v>0</v>
      </c>
      <c r="I144" s="30">
        <f t="shared" si="26"/>
        <v>0</v>
      </c>
      <c r="J144" s="31">
        <f t="shared" si="27"/>
        <v>0</v>
      </c>
      <c r="K144" s="31">
        <f t="shared" si="27"/>
        <v>0</v>
      </c>
      <c r="L144" s="31">
        <f t="shared" si="28"/>
        <v>0</v>
      </c>
      <c r="M144" s="32">
        <f t="shared" si="29"/>
        <v>0</v>
      </c>
      <c r="N144" s="32">
        <f t="shared" si="30"/>
        <v>0</v>
      </c>
      <c r="O144" s="32">
        <f t="shared" si="31"/>
        <v>0</v>
      </c>
      <c r="P144" s="32">
        <f t="shared" si="32"/>
        <v>0</v>
      </c>
      <c r="Q144" s="30">
        <v>2.268</v>
      </c>
      <c r="R144" s="29">
        <f t="shared" si="33"/>
        <v>0</v>
      </c>
      <c r="S144" s="30">
        <v>0.454</v>
      </c>
      <c r="T144" s="33" t="str">
        <f>IF(F144&gt;=S144,"Q","-")</f>
        <v>-</v>
      </c>
      <c r="V144" s="29">
        <f>SUM(F144)/0.907*100</f>
        <v>0</v>
      </c>
    </row>
    <row r="145" spans="3:22" ht="15" customHeight="1">
      <c r="C145" s="28" t="s">
        <v>10</v>
      </c>
      <c r="D145" s="28" t="s">
        <v>8</v>
      </c>
      <c r="E145" s="26" t="s">
        <v>38</v>
      </c>
      <c r="G145" s="30">
        <f t="shared" si="25"/>
        <v>0</v>
      </c>
      <c r="H145" s="30">
        <f t="shared" si="26"/>
        <v>0</v>
      </c>
      <c r="I145" s="30">
        <f t="shared" si="26"/>
        <v>0</v>
      </c>
      <c r="J145" s="31">
        <f t="shared" si="27"/>
        <v>0</v>
      </c>
      <c r="K145" s="31">
        <f t="shared" si="27"/>
        <v>0</v>
      </c>
      <c r="L145" s="31">
        <f t="shared" si="28"/>
        <v>0</v>
      </c>
      <c r="M145" s="32">
        <f t="shared" si="29"/>
        <v>0</v>
      </c>
      <c r="N145" s="32">
        <f t="shared" si="30"/>
        <v>0</v>
      </c>
      <c r="O145" s="32">
        <f t="shared" si="31"/>
        <v>0</v>
      </c>
      <c r="P145" s="32">
        <f t="shared" si="32"/>
        <v>0</v>
      </c>
      <c r="Q145" s="30">
        <v>2.268</v>
      </c>
      <c r="R145" s="29">
        <f t="shared" si="33"/>
        <v>0</v>
      </c>
      <c r="S145" s="30">
        <v>0.454</v>
      </c>
      <c r="T145" s="33" t="str">
        <f>IF(F145&gt;=S145,"Q","-")</f>
        <v>-</v>
      </c>
      <c r="V145" s="29">
        <f>SUM(F145)/0.907*100</f>
        <v>0</v>
      </c>
    </row>
    <row r="146" spans="3:22" ht="15" customHeight="1">
      <c r="C146" s="28" t="s">
        <v>11</v>
      </c>
      <c r="D146" s="28" t="s">
        <v>8</v>
      </c>
      <c r="E146" s="26" t="s">
        <v>38</v>
      </c>
      <c r="G146" s="30">
        <f t="shared" si="25"/>
        <v>0</v>
      </c>
      <c r="H146" s="30">
        <f t="shared" si="26"/>
        <v>0</v>
      </c>
      <c r="I146" s="30">
        <f t="shared" si="26"/>
        <v>0</v>
      </c>
      <c r="J146" s="31">
        <f t="shared" si="27"/>
        <v>0</v>
      </c>
      <c r="K146" s="31">
        <f t="shared" si="27"/>
        <v>0</v>
      </c>
      <c r="L146" s="31">
        <f t="shared" si="28"/>
        <v>0</v>
      </c>
      <c r="M146" s="32">
        <f t="shared" si="29"/>
        <v>0</v>
      </c>
      <c r="N146" s="32">
        <f t="shared" si="30"/>
        <v>0</v>
      </c>
      <c r="O146" s="32">
        <f t="shared" si="31"/>
        <v>0</v>
      </c>
      <c r="P146" s="32">
        <f t="shared" si="32"/>
        <v>0</v>
      </c>
      <c r="Q146" s="30">
        <v>2.268</v>
      </c>
      <c r="R146" s="29">
        <f t="shared" si="33"/>
        <v>0</v>
      </c>
      <c r="S146" s="30">
        <v>0.454</v>
      </c>
      <c r="T146" s="39" t="s">
        <v>9</v>
      </c>
      <c r="V146" s="29">
        <f>SUM(F146)/0.907*100</f>
        <v>0</v>
      </c>
    </row>
    <row r="147" spans="1:254" s="28" customFormat="1" ht="15" customHeight="1">
      <c r="A147" s="44"/>
      <c r="B147" s="45"/>
      <c r="C147" s="28" t="s">
        <v>7</v>
      </c>
      <c r="D147" s="28" t="s">
        <v>8</v>
      </c>
      <c r="E147" s="26" t="s">
        <v>39</v>
      </c>
      <c r="F147" s="29"/>
      <c r="G147" s="30">
        <f t="shared" si="25"/>
        <v>0</v>
      </c>
      <c r="H147" s="30">
        <f t="shared" si="26"/>
        <v>0</v>
      </c>
      <c r="I147" s="30">
        <f t="shared" si="26"/>
        <v>0</v>
      </c>
      <c r="J147" s="31">
        <f t="shared" si="27"/>
        <v>0</v>
      </c>
      <c r="K147" s="31">
        <f t="shared" si="27"/>
        <v>0</v>
      </c>
      <c r="L147" s="31">
        <f t="shared" si="28"/>
        <v>0</v>
      </c>
      <c r="M147" s="32">
        <f t="shared" si="29"/>
        <v>0</v>
      </c>
      <c r="N147" s="32">
        <f t="shared" si="30"/>
        <v>0</v>
      </c>
      <c r="O147" s="32">
        <f t="shared" si="31"/>
        <v>0</v>
      </c>
      <c r="P147" s="32">
        <f t="shared" si="32"/>
        <v>0</v>
      </c>
      <c r="Q147" s="30">
        <v>0.794</v>
      </c>
      <c r="R147" s="29">
        <f t="shared" si="33"/>
        <v>0</v>
      </c>
      <c r="S147" s="30">
        <v>0.596</v>
      </c>
      <c r="T147" s="33" t="str">
        <f>IF(F147&gt;=S147,"Q","-")</f>
        <v>-</v>
      </c>
      <c r="U147" s="12" t="s">
        <v>209</v>
      </c>
      <c r="V147" s="29">
        <f>SUM(F147/0.624*100)</f>
        <v>0</v>
      </c>
      <c r="W147" s="26"/>
      <c r="X147" s="51"/>
      <c r="Y147" s="55"/>
      <c r="Z147" s="26"/>
      <c r="AA147" s="29"/>
      <c r="AB147" s="30"/>
      <c r="AC147" s="30"/>
      <c r="AD147" s="30"/>
      <c r="AE147" s="31"/>
      <c r="AF147" s="31"/>
      <c r="AG147" s="31"/>
      <c r="AH147" s="32"/>
      <c r="AI147" s="32"/>
      <c r="AJ147" s="32"/>
      <c r="AK147" s="32"/>
      <c r="AL147" s="30"/>
      <c r="AM147" s="29"/>
      <c r="AN147" s="30"/>
      <c r="AO147" s="33"/>
      <c r="AP147" s="34"/>
      <c r="AQ147" s="36"/>
      <c r="AR147" s="26"/>
      <c r="AU147" s="26"/>
      <c r="AV147" s="29"/>
      <c r="AW147" s="30"/>
      <c r="AX147" s="30"/>
      <c r="AY147" s="30"/>
      <c r="AZ147" s="31"/>
      <c r="BA147" s="31"/>
      <c r="BB147" s="31"/>
      <c r="BC147" s="32"/>
      <c r="BD147" s="32"/>
      <c r="BE147" s="32"/>
      <c r="BF147" s="32"/>
      <c r="BG147" s="30"/>
      <c r="BH147" s="29"/>
      <c r="BI147" s="30"/>
      <c r="BJ147" s="33"/>
      <c r="BK147" s="34"/>
      <c r="BL147" s="36"/>
      <c r="BM147" s="26"/>
      <c r="BP147" s="26"/>
      <c r="BQ147" s="29"/>
      <c r="BR147" s="30"/>
      <c r="BS147" s="30"/>
      <c r="BT147" s="30"/>
      <c r="BU147" s="31"/>
      <c r="BV147" s="31"/>
      <c r="BW147" s="31"/>
      <c r="BX147" s="32"/>
      <c r="BY147" s="32"/>
      <c r="BZ147" s="32"/>
      <c r="CA147" s="32"/>
      <c r="CB147" s="30"/>
      <c r="CC147" s="29"/>
      <c r="CD147" s="30"/>
      <c r="CE147" s="33"/>
      <c r="CF147" s="34"/>
      <c r="CG147" s="36"/>
      <c r="CH147" s="26"/>
      <c r="CK147" s="26"/>
      <c r="CL147" s="29"/>
      <c r="CM147" s="30"/>
      <c r="CN147" s="30"/>
      <c r="CO147" s="30"/>
      <c r="CP147" s="31"/>
      <c r="CQ147" s="31"/>
      <c r="CR147" s="31"/>
      <c r="CS147" s="32"/>
      <c r="CT147" s="32"/>
      <c r="CU147" s="32"/>
      <c r="CV147" s="32"/>
      <c r="CW147" s="30"/>
      <c r="CX147" s="29"/>
      <c r="CY147" s="30"/>
      <c r="CZ147" s="33"/>
      <c r="DA147" s="34"/>
      <c r="DB147" s="36"/>
      <c r="DC147" s="26"/>
      <c r="DF147" s="26"/>
      <c r="DG147" s="29"/>
      <c r="DH147" s="30"/>
      <c r="DI147" s="30"/>
      <c r="DJ147" s="30"/>
      <c r="DK147" s="31"/>
      <c r="DL147" s="31"/>
      <c r="DM147" s="31"/>
      <c r="DN147" s="32"/>
      <c r="DO147" s="32"/>
      <c r="DP147" s="32"/>
      <c r="DQ147" s="32"/>
      <c r="DR147" s="30"/>
      <c r="DS147" s="29"/>
      <c r="DT147" s="30"/>
      <c r="DU147" s="33"/>
      <c r="DV147" s="34"/>
      <c r="DW147" s="36"/>
      <c r="DX147" s="26"/>
      <c r="EA147" s="26"/>
      <c r="EB147" s="29"/>
      <c r="EC147" s="30"/>
      <c r="ED147" s="30"/>
      <c r="EE147" s="30"/>
      <c r="EF147" s="31"/>
      <c r="EG147" s="31"/>
      <c r="EH147" s="31"/>
      <c r="EI147" s="32"/>
      <c r="EJ147" s="32"/>
      <c r="EK147" s="32"/>
      <c r="EL147" s="32"/>
      <c r="EM147" s="30"/>
      <c r="EN147" s="29"/>
      <c r="EO147" s="30"/>
      <c r="EP147" s="33"/>
      <c r="EQ147" s="34"/>
      <c r="ER147" s="36"/>
      <c r="ES147" s="26"/>
      <c r="EV147" s="26"/>
      <c r="EW147" s="29"/>
      <c r="EX147" s="30"/>
      <c r="EY147" s="30"/>
      <c r="EZ147" s="30"/>
      <c r="FA147" s="31"/>
      <c r="FB147" s="31"/>
      <c r="FC147" s="31"/>
      <c r="FD147" s="32"/>
      <c r="FE147" s="32"/>
      <c r="FF147" s="32"/>
      <c r="FG147" s="32"/>
      <c r="FH147" s="30"/>
      <c r="FI147" s="29"/>
      <c r="FJ147" s="30"/>
      <c r="FK147" s="33"/>
      <c r="FL147" s="34"/>
      <c r="FM147" s="36"/>
      <c r="FN147" s="26"/>
      <c r="FQ147" s="26"/>
      <c r="FR147" s="29"/>
      <c r="FS147" s="30"/>
      <c r="FT147" s="30"/>
      <c r="FU147" s="30"/>
      <c r="FV147" s="31"/>
      <c r="FW147" s="31"/>
      <c r="FX147" s="31"/>
      <c r="FY147" s="32"/>
      <c r="FZ147" s="32"/>
      <c r="GA147" s="32"/>
      <c r="GB147" s="32"/>
      <c r="GC147" s="30"/>
      <c r="GD147" s="29"/>
      <c r="GE147" s="30"/>
      <c r="GF147" s="33"/>
      <c r="GG147" s="34"/>
      <c r="GH147" s="36"/>
      <c r="GI147" s="26"/>
      <c r="GL147" s="26"/>
      <c r="GM147" s="29"/>
      <c r="GN147" s="30"/>
      <c r="GO147" s="30"/>
      <c r="GP147" s="30"/>
      <c r="GQ147" s="31"/>
      <c r="GR147" s="31"/>
      <c r="GS147" s="31"/>
      <c r="GT147" s="32"/>
      <c r="GU147" s="32"/>
      <c r="GV147" s="32"/>
      <c r="GW147" s="32"/>
      <c r="GX147" s="30"/>
      <c r="GY147" s="29"/>
      <c r="GZ147" s="30"/>
      <c r="HA147" s="33"/>
      <c r="HB147" s="34"/>
      <c r="HC147" s="36"/>
      <c r="HD147" s="26"/>
      <c r="HG147" s="26"/>
      <c r="HH147" s="29"/>
      <c r="HI147" s="30"/>
      <c r="HJ147" s="30"/>
      <c r="HK147" s="30"/>
      <c r="HL147" s="31"/>
      <c r="HM147" s="31"/>
      <c r="HN147" s="31"/>
      <c r="HO147" s="32"/>
      <c r="HP147" s="32"/>
      <c r="HQ147" s="32"/>
      <c r="HR147" s="32"/>
      <c r="HS147" s="30"/>
      <c r="HT147" s="29"/>
      <c r="HU147" s="30"/>
      <c r="HV147" s="33"/>
      <c r="HW147" s="34"/>
      <c r="HX147" s="36"/>
      <c r="HY147" s="26"/>
      <c r="IB147" s="26"/>
      <c r="IC147" s="29"/>
      <c r="ID147" s="30"/>
      <c r="IE147" s="30"/>
      <c r="IF147" s="30"/>
      <c r="IG147" s="31"/>
      <c r="IH147" s="31"/>
      <c r="II147" s="31"/>
      <c r="IJ147" s="32"/>
      <c r="IK147" s="32"/>
      <c r="IL147" s="32"/>
      <c r="IM147" s="32"/>
      <c r="IN147" s="30"/>
      <c r="IO147" s="29"/>
      <c r="IP147" s="30"/>
      <c r="IQ147" s="33"/>
      <c r="IR147" s="34"/>
      <c r="IS147" s="36"/>
      <c r="IT147" s="26"/>
    </row>
    <row r="148" spans="1:22" ht="15" customHeight="1">
      <c r="A148" s="44"/>
      <c r="B148" s="45"/>
      <c r="C148" s="28" t="s">
        <v>13</v>
      </c>
      <c r="D148" s="28" t="s">
        <v>8</v>
      </c>
      <c r="E148" s="26" t="s">
        <v>39</v>
      </c>
      <c r="G148" s="30">
        <f t="shared" si="25"/>
        <v>0</v>
      </c>
      <c r="H148" s="30">
        <f t="shared" si="26"/>
        <v>0</v>
      </c>
      <c r="I148" s="30">
        <f t="shared" si="26"/>
        <v>0</v>
      </c>
      <c r="J148" s="31">
        <f t="shared" si="27"/>
        <v>0</v>
      </c>
      <c r="K148" s="31">
        <f t="shared" si="27"/>
        <v>0</v>
      </c>
      <c r="L148" s="31">
        <f t="shared" si="28"/>
        <v>0</v>
      </c>
      <c r="M148" s="32">
        <f t="shared" si="29"/>
        <v>0</v>
      </c>
      <c r="N148" s="32">
        <f t="shared" si="30"/>
        <v>0</v>
      </c>
      <c r="O148" s="32">
        <f t="shared" si="31"/>
        <v>0</v>
      </c>
      <c r="P148" s="32">
        <f t="shared" si="32"/>
        <v>0</v>
      </c>
      <c r="Q148" s="30">
        <v>0.794</v>
      </c>
      <c r="R148" s="29">
        <f t="shared" si="33"/>
        <v>0</v>
      </c>
      <c r="S148" s="30">
        <v>0.283</v>
      </c>
      <c r="T148" s="33" t="str">
        <f>IF(F148&gt;=S148,"Q","-")</f>
        <v>-</v>
      </c>
      <c r="U148" s="12" t="s">
        <v>212</v>
      </c>
      <c r="V148" s="29">
        <f>SUM(F148/0.624*100)</f>
        <v>0</v>
      </c>
    </row>
    <row r="149" spans="1:22" ht="15" customHeight="1">
      <c r="A149" s="44"/>
      <c r="B149" s="45"/>
      <c r="C149" s="28" t="s">
        <v>10</v>
      </c>
      <c r="D149" s="28" t="s">
        <v>8</v>
      </c>
      <c r="E149" s="26" t="s">
        <v>39</v>
      </c>
      <c r="G149" s="30">
        <f t="shared" si="25"/>
        <v>0</v>
      </c>
      <c r="H149" s="30">
        <f t="shared" si="26"/>
        <v>0</v>
      </c>
      <c r="I149" s="30">
        <f t="shared" si="26"/>
        <v>0</v>
      </c>
      <c r="J149" s="31">
        <f t="shared" si="27"/>
        <v>0</v>
      </c>
      <c r="K149" s="31">
        <f t="shared" si="27"/>
        <v>0</v>
      </c>
      <c r="L149" s="31">
        <f t="shared" si="28"/>
        <v>0</v>
      </c>
      <c r="M149" s="32">
        <f t="shared" si="29"/>
        <v>0</v>
      </c>
      <c r="N149" s="32">
        <f t="shared" si="30"/>
        <v>0</v>
      </c>
      <c r="O149" s="32">
        <f t="shared" si="31"/>
        <v>0</v>
      </c>
      <c r="P149" s="32">
        <f t="shared" si="32"/>
        <v>0</v>
      </c>
      <c r="Q149" s="30">
        <v>0.794</v>
      </c>
      <c r="R149" s="29">
        <f t="shared" si="33"/>
        <v>0</v>
      </c>
      <c r="S149" s="30">
        <v>0.283</v>
      </c>
      <c r="T149" s="33" t="str">
        <f>IF(F149&gt;=S149,"Q","-")</f>
        <v>-</v>
      </c>
      <c r="U149" s="12" t="s">
        <v>209</v>
      </c>
      <c r="V149" s="29">
        <f>SUM(F149/0.624*100)</f>
        <v>0</v>
      </c>
    </row>
    <row r="150" spans="1:22" ht="15" customHeight="1">
      <c r="A150" s="44"/>
      <c r="B150" s="45"/>
      <c r="C150" s="28" t="s">
        <v>11</v>
      </c>
      <c r="D150" s="28" t="s">
        <v>8</v>
      </c>
      <c r="E150" s="26" t="s">
        <v>39</v>
      </c>
      <c r="G150" s="30">
        <f t="shared" si="25"/>
        <v>0</v>
      </c>
      <c r="H150" s="30">
        <f t="shared" si="26"/>
        <v>0</v>
      </c>
      <c r="I150" s="30">
        <f t="shared" si="26"/>
        <v>0</v>
      </c>
      <c r="J150" s="31">
        <f t="shared" si="27"/>
        <v>0</v>
      </c>
      <c r="K150" s="31">
        <f t="shared" si="27"/>
        <v>0</v>
      </c>
      <c r="L150" s="31">
        <f t="shared" si="28"/>
        <v>0</v>
      </c>
      <c r="M150" s="32">
        <f t="shared" si="29"/>
        <v>0</v>
      </c>
      <c r="N150" s="32">
        <f t="shared" si="30"/>
        <v>0</v>
      </c>
      <c r="O150" s="32">
        <f t="shared" si="31"/>
        <v>0</v>
      </c>
      <c r="P150" s="32">
        <f t="shared" si="32"/>
        <v>0</v>
      </c>
      <c r="Q150" s="30">
        <v>0.794</v>
      </c>
      <c r="R150" s="29">
        <f t="shared" si="33"/>
        <v>0</v>
      </c>
      <c r="S150" s="30">
        <v>0.283</v>
      </c>
      <c r="T150" s="39" t="s">
        <v>9</v>
      </c>
      <c r="U150" s="12" t="s">
        <v>209</v>
      </c>
      <c r="V150" s="29">
        <f>SUM(F150/0.624*100)</f>
        <v>0</v>
      </c>
    </row>
    <row r="151" spans="1:254" s="28" customFormat="1" ht="15" customHeight="1">
      <c r="A151" s="44"/>
      <c r="B151" s="45"/>
      <c r="C151" s="28" t="s">
        <v>7</v>
      </c>
      <c r="D151" s="28" t="s">
        <v>8</v>
      </c>
      <c r="E151" s="26" t="s">
        <v>40</v>
      </c>
      <c r="F151" s="29"/>
      <c r="G151" s="30">
        <f t="shared" si="25"/>
        <v>0</v>
      </c>
      <c r="H151" s="30">
        <f t="shared" si="26"/>
        <v>0</v>
      </c>
      <c r="I151" s="30">
        <f t="shared" si="26"/>
        <v>0</v>
      </c>
      <c r="J151" s="31">
        <f t="shared" si="27"/>
        <v>0</v>
      </c>
      <c r="K151" s="31">
        <f t="shared" si="27"/>
        <v>0</v>
      </c>
      <c r="L151" s="31">
        <f t="shared" si="28"/>
        <v>0</v>
      </c>
      <c r="M151" s="32">
        <f t="shared" si="29"/>
        <v>0</v>
      </c>
      <c r="N151" s="32">
        <f t="shared" si="30"/>
        <v>0</v>
      </c>
      <c r="O151" s="32">
        <f t="shared" si="31"/>
        <v>0</v>
      </c>
      <c r="P151" s="32">
        <f t="shared" si="32"/>
        <v>0</v>
      </c>
      <c r="Q151" s="30">
        <v>0.454</v>
      </c>
      <c r="R151" s="29">
        <f t="shared" si="33"/>
        <v>0</v>
      </c>
      <c r="S151" s="30">
        <v>0.34</v>
      </c>
      <c r="T151" s="33" t="str">
        <f>IF(F151&gt;=S151,"Q","-")</f>
        <v>-</v>
      </c>
      <c r="U151" s="34"/>
      <c r="V151" s="29">
        <f>SUM(F151)/0.397*100</f>
        <v>0</v>
      </c>
      <c r="W151" s="26"/>
      <c r="X151" s="51"/>
      <c r="Y151" s="55"/>
      <c r="Z151" s="26"/>
      <c r="AA151" s="29"/>
      <c r="AB151" s="30"/>
      <c r="AC151" s="30"/>
      <c r="AD151" s="30"/>
      <c r="AE151" s="31"/>
      <c r="AF151" s="31"/>
      <c r="AG151" s="31"/>
      <c r="AH151" s="32"/>
      <c r="AI151" s="32"/>
      <c r="AJ151" s="32"/>
      <c r="AK151" s="32"/>
      <c r="AL151" s="30"/>
      <c r="AM151" s="29"/>
      <c r="AN151" s="30"/>
      <c r="AO151" s="39"/>
      <c r="AP151" s="34"/>
      <c r="AQ151" s="36"/>
      <c r="AR151" s="26"/>
      <c r="AU151" s="26"/>
      <c r="AV151" s="29"/>
      <c r="AW151" s="30"/>
      <c r="AX151" s="30"/>
      <c r="AY151" s="30"/>
      <c r="AZ151" s="31"/>
      <c r="BA151" s="31"/>
      <c r="BB151" s="31"/>
      <c r="BC151" s="32"/>
      <c r="BD151" s="32"/>
      <c r="BE151" s="32"/>
      <c r="BF151" s="32"/>
      <c r="BG151" s="30"/>
      <c r="BH151" s="29"/>
      <c r="BI151" s="30"/>
      <c r="BJ151" s="39"/>
      <c r="BK151" s="34"/>
      <c r="BL151" s="36"/>
      <c r="BM151" s="26"/>
      <c r="BP151" s="26"/>
      <c r="BQ151" s="29"/>
      <c r="BR151" s="30"/>
      <c r="BS151" s="30"/>
      <c r="BT151" s="30"/>
      <c r="BU151" s="31"/>
      <c r="BV151" s="31"/>
      <c r="BW151" s="31"/>
      <c r="BX151" s="32"/>
      <c r="BY151" s="32"/>
      <c r="BZ151" s="32"/>
      <c r="CA151" s="32"/>
      <c r="CB151" s="30"/>
      <c r="CC151" s="29"/>
      <c r="CD151" s="30"/>
      <c r="CE151" s="39"/>
      <c r="CF151" s="34"/>
      <c r="CG151" s="36"/>
      <c r="CH151" s="26"/>
      <c r="CK151" s="26"/>
      <c r="CL151" s="29"/>
      <c r="CM151" s="30"/>
      <c r="CN151" s="30"/>
      <c r="CO151" s="30"/>
      <c r="CP151" s="31"/>
      <c r="CQ151" s="31"/>
      <c r="CR151" s="31"/>
      <c r="CS151" s="32"/>
      <c r="CT151" s="32"/>
      <c r="CU151" s="32"/>
      <c r="CV151" s="32"/>
      <c r="CW151" s="30"/>
      <c r="CX151" s="29"/>
      <c r="CY151" s="30"/>
      <c r="CZ151" s="39"/>
      <c r="DA151" s="34"/>
      <c r="DB151" s="36"/>
      <c r="DC151" s="26"/>
      <c r="DF151" s="26"/>
      <c r="DG151" s="29"/>
      <c r="DH151" s="30"/>
      <c r="DI151" s="30"/>
      <c r="DJ151" s="30"/>
      <c r="DK151" s="31"/>
      <c r="DL151" s="31"/>
      <c r="DM151" s="31"/>
      <c r="DN151" s="32"/>
      <c r="DO151" s="32"/>
      <c r="DP151" s="32"/>
      <c r="DQ151" s="32"/>
      <c r="DR151" s="30"/>
      <c r="DS151" s="29"/>
      <c r="DT151" s="30"/>
      <c r="DU151" s="39"/>
      <c r="DV151" s="34"/>
      <c r="DW151" s="36"/>
      <c r="DX151" s="26"/>
      <c r="EA151" s="26"/>
      <c r="EB151" s="29"/>
      <c r="EC151" s="30"/>
      <c r="ED151" s="30"/>
      <c r="EE151" s="30"/>
      <c r="EF151" s="31"/>
      <c r="EG151" s="31"/>
      <c r="EH151" s="31"/>
      <c r="EI151" s="32"/>
      <c r="EJ151" s="32"/>
      <c r="EK151" s="32"/>
      <c r="EL151" s="32"/>
      <c r="EM151" s="30"/>
      <c r="EN151" s="29"/>
      <c r="EO151" s="30"/>
      <c r="EP151" s="39"/>
      <c r="EQ151" s="34"/>
      <c r="ER151" s="36"/>
      <c r="ES151" s="26"/>
      <c r="EV151" s="26"/>
      <c r="EW151" s="29"/>
      <c r="EX151" s="30"/>
      <c r="EY151" s="30"/>
      <c r="EZ151" s="30"/>
      <c r="FA151" s="31"/>
      <c r="FB151" s="31"/>
      <c r="FC151" s="31"/>
      <c r="FD151" s="32"/>
      <c r="FE151" s="32"/>
      <c r="FF151" s="32"/>
      <c r="FG151" s="32"/>
      <c r="FH151" s="30"/>
      <c r="FI151" s="29"/>
      <c r="FJ151" s="30"/>
      <c r="FK151" s="39"/>
      <c r="FL151" s="34"/>
      <c r="FM151" s="36"/>
      <c r="FN151" s="26"/>
      <c r="FQ151" s="26"/>
      <c r="FR151" s="29"/>
      <c r="FS151" s="30"/>
      <c r="FT151" s="30"/>
      <c r="FU151" s="30"/>
      <c r="FV151" s="31"/>
      <c r="FW151" s="31"/>
      <c r="FX151" s="31"/>
      <c r="FY151" s="32"/>
      <c r="FZ151" s="32"/>
      <c r="GA151" s="32"/>
      <c r="GB151" s="32"/>
      <c r="GC151" s="30"/>
      <c r="GD151" s="29"/>
      <c r="GE151" s="30"/>
      <c r="GF151" s="39"/>
      <c r="GG151" s="34"/>
      <c r="GH151" s="36"/>
      <c r="GI151" s="26"/>
      <c r="GL151" s="26"/>
      <c r="GM151" s="29"/>
      <c r="GN151" s="30"/>
      <c r="GO151" s="30"/>
      <c r="GP151" s="30"/>
      <c r="GQ151" s="31"/>
      <c r="GR151" s="31"/>
      <c r="GS151" s="31"/>
      <c r="GT151" s="32"/>
      <c r="GU151" s="32"/>
      <c r="GV151" s="32"/>
      <c r="GW151" s="32"/>
      <c r="GX151" s="30"/>
      <c r="GY151" s="29"/>
      <c r="GZ151" s="30"/>
      <c r="HA151" s="39"/>
      <c r="HB151" s="34"/>
      <c r="HC151" s="36"/>
      <c r="HD151" s="26"/>
      <c r="HG151" s="26"/>
      <c r="HH151" s="29"/>
      <c r="HI151" s="30"/>
      <c r="HJ151" s="30"/>
      <c r="HK151" s="30"/>
      <c r="HL151" s="31"/>
      <c r="HM151" s="31"/>
      <c r="HN151" s="31"/>
      <c r="HO151" s="32"/>
      <c r="HP151" s="32"/>
      <c r="HQ151" s="32"/>
      <c r="HR151" s="32"/>
      <c r="HS151" s="30"/>
      <c r="HT151" s="29"/>
      <c r="HU151" s="30"/>
      <c r="HV151" s="39"/>
      <c r="HW151" s="34"/>
      <c r="HX151" s="36"/>
      <c r="HY151" s="26"/>
      <c r="IB151" s="26"/>
      <c r="IC151" s="29"/>
      <c r="ID151" s="30"/>
      <c r="IE151" s="30"/>
      <c r="IF151" s="30"/>
      <c r="IG151" s="31"/>
      <c r="IH151" s="31"/>
      <c r="II151" s="31"/>
      <c r="IJ151" s="32"/>
      <c r="IK151" s="32"/>
      <c r="IL151" s="32"/>
      <c r="IM151" s="32"/>
      <c r="IN151" s="30"/>
      <c r="IO151" s="29"/>
      <c r="IP151" s="30"/>
      <c r="IQ151" s="39"/>
      <c r="IR151" s="34"/>
      <c r="IS151" s="36"/>
      <c r="IT151" s="26"/>
    </row>
    <row r="152" spans="1:254" s="28" customFormat="1" ht="15" customHeight="1">
      <c r="A152" s="27"/>
      <c r="B152" s="26"/>
      <c r="C152" s="28" t="s">
        <v>13</v>
      </c>
      <c r="D152" s="28" t="s">
        <v>8</v>
      </c>
      <c r="E152" s="26" t="s">
        <v>40</v>
      </c>
      <c r="F152" s="29"/>
      <c r="G152" s="30">
        <f t="shared" si="25"/>
        <v>0</v>
      </c>
      <c r="H152" s="30">
        <f t="shared" si="26"/>
        <v>0</v>
      </c>
      <c r="I152" s="30">
        <f t="shared" si="26"/>
        <v>0</v>
      </c>
      <c r="J152" s="31">
        <f t="shared" si="27"/>
        <v>0</v>
      </c>
      <c r="K152" s="31">
        <f t="shared" si="27"/>
        <v>0</v>
      </c>
      <c r="L152" s="31">
        <f t="shared" si="28"/>
        <v>0</v>
      </c>
      <c r="M152" s="32">
        <f t="shared" si="29"/>
        <v>0</v>
      </c>
      <c r="N152" s="32">
        <f t="shared" si="30"/>
        <v>0</v>
      </c>
      <c r="O152" s="32">
        <f t="shared" si="31"/>
        <v>0</v>
      </c>
      <c r="P152" s="32">
        <f t="shared" si="32"/>
        <v>0</v>
      </c>
      <c r="Q152" s="30">
        <v>0.454</v>
      </c>
      <c r="R152" s="29">
        <f t="shared" si="33"/>
        <v>0</v>
      </c>
      <c r="S152" s="30">
        <v>0.34</v>
      </c>
      <c r="T152" s="33" t="str">
        <f>IF(F152&gt;=S152,"Q","-")</f>
        <v>-</v>
      </c>
      <c r="U152" s="34"/>
      <c r="V152" s="29">
        <f>SUM(F152)/0.397*100</f>
        <v>0</v>
      </c>
      <c r="W152" s="26"/>
      <c r="X152" s="51"/>
      <c r="Y152" s="55"/>
      <c r="Z152" s="26"/>
      <c r="AA152" s="29"/>
      <c r="AB152" s="30"/>
      <c r="AC152" s="30"/>
      <c r="AD152" s="30"/>
      <c r="AE152" s="31"/>
      <c r="AF152" s="31"/>
      <c r="AG152" s="31"/>
      <c r="AH152" s="32"/>
      <c r="AI152" s="32"/>
      <c r="AJ152" s="32"/>
      <c r="AK152" s="32"/>
      <c r="AL152" s="30"/>
      <c r="AM152" s="29"/>
      <c r="AN152" s="30"/>
      <c r="AO152" s="33"/>
      <c r="AP152" s="34"/>
      <c r="AQ152" s="36"/>
      <c r="AR152" s="26"/>
      <c r="AU152" s="26"/>
      <c r="AV152" s="29"/>
      <c r="AW152" s="30"/>
      <c r="AX152" s="30"/>
      <c r="AY152" s="30"/>
      <c r="AZ152" s="31"/>
      <c r="BA152" s="31"/>
      <c r="BB152" s="31"/>
      <c r="BC152" s="32"/>
      <c r="BD152" s="32"/>
      <c r="BE152" s="32"/>
      <c r="BF152" s="32"/>
      <c r="BG152" s="30"/>
      <c r="BH152" s="29"/>
      <c r="BI152" s="30"/>
      <c r="BJ152" s="33"/>
      <c r="BK152" s="34"/>
      <c r="BL152" s="36"/>
      <c r="BM152" s="26"/>
      <c r="BP152" s="26"/>
      <c r="BQ152" s="29"/>
      <c r="BR152" s="30"/>
      <c r="BS152" s="30"/>
      <c r="BT152" s="30"/>
      <c r="BU152" s="31"/>
      <c r="BV152" s="31"/>
      <c r="BW152" s="31"/>
      <c r="BX152" s="32"/>
      <c r="BY152" s="32"/>
      <c r="BZ152" s="32"/>
      <c r="CA152" s="32"/>
      <c r="CB152" s="30"/>
      <c r="CC152" s="29"/>
      <c r="CD152" s="30"/>
      <c r="CE152" s="33"/>
      <c r="CF152" s="34"/>
      <c r="CG152" s="36"/>
      <c r="CH152" s="26"/>
      <c r="CK152" s="26"/>
      <c r="CL152" s="29"/>
      <c r="CM152" s="30"/>
      <c r="CN152" s="30"/>
      <c r="CO152" s="30"/>
      <c r="CP152" s="31"/>
      <c r="CQ152" s="31"/>
      <c r="CR152" s="31"/>
      <c r="CS152" s="32"/>
      <c r="CT152" s="32"/>
      <c r="CU152" s="32"/>
      <c r="CV152" s="32"/>
      <c r="CW152" s="30"/>
      <c r="CX152" s="29"/>
      <c r="CY152" s="30"/>
      <c r="CZ152" s="33"/>
      <c r="DA152" s="34"/>
      <c r="DB152" s="36"/>
      <c r="DC152" s="26"/>
      <c r="DF152" s="26"/>
      <c r="DG152" s="29"/>
      <c r="DH152" s="30"/>
      <c r="DI152" s="30"/>
      <c r="DJ152" s="30"/>
      <c r="DK152" s="31"/>
      <c r="DL152" s="31"/>
      <c r="DM152" s="31"/>
      <c r="DN152" s="32"/>
      <c r="DO152" s="32"/>
      <c r="DP152" s="32"/>
      <c r="DQ152" s="32"/>
      <c r="DR152" s="30"/>
      <c r="DS152" s="29"/>
      <c r="DT152" s="30"/>
      <c r="DU152" s="33"/>
      <c r="DV152" s="34"/>
      <c r="DW152" s="36"/>
      <c r="DX152" s="26"/>
      <c r="EA152" s="26"/>
      <c r="EB152" s="29"/>
      <c r="EC152" s="30"/>
      <c r="ED152" s="30"/>
      <c r="EE152" s="30"/>
      <c r="EF152" s="31"/>
      <c r="EG152" s="31"/>
      <c r="EH152" s="31"/>
      <c r="EI152" s="32"/>
      <c r="EJ152" s="32"/>
      <c r="EK152" s="32"/>
      <c r="EL152" s="32"/>
      <c r="EM152" s="30"/>
      <c r="EN152" s="29"/>
      <c r="EO152" s="30"/>
      <c r="EP152" s="33"/>
      <c r="EQ152" s="34"/>
      <c r="ER152" s="36"/>
      <c r="ES152" s="26"/>
      <c r="EV152" s="26"/>
      <c r="EW152" s="29"/>
      <c r="EX152" s="30"/>
      <c r="EY152" s="30"/>
      <c r="EZ152" s="30"/>
      <c r="FA152" s="31"/>
      <c r="FB152" s="31"/>
      <c r="FC152" s="31"/>
      <c r="FD152" s="32"/>
      <c r="FE152" s="32"/>
      <c r="FF152" s="32"/>
      <c r="FG152" s="32"/>
      <c r="FH152" s="30"/>
      <c r="FI152" s="29"/>
      <c r="FJ152" s="30"/>
      <c r="FK152" s="33"/>
      <c r="FL152" s="34"/>
      <c r="FM152" s="36"/>
      <c r="FN152" s="26"/>
      <c r="FQ152" s="26"/>
      <c r="FR152" s="29"/>
      <c r="FS152" s="30"/>
      <c r="FT152" s="30"/>
      <c r="FU152" s="30"/>
      <c r="FV152" s="31"/>
      <c r="FW152" s="31"/>
      <c r="FX152" s="31"/>
      <c r="FY152" s="32"/>
      <c r="FZ152" s="32"/>
      <c r="GA152" s="32"/>
      <c r="GB152" s="32"/>
      <c r="GC152" s="30"/>
      <c r="GD152" s="29"/>
      <c r="GE152" s="30"/>
      <c r="GF152" s="33"/>
      <c r="GG152" s="34"/>
      <c r="GH152" s="36"/>
      <c r="GI152" s="26"/>
      <c r="GL152" s="26"/>
      <c r="GM152" s="29"/>
      <c r="GN152" s="30"/>
      <c r="GO152" s="30"/>
      <c r="GP152" s="30"/>
      <c r="GQ152" s="31"/>
      <c r="GR152" s="31"/>
      <c r="GS152" s="31"/>
      <c r="GT152" s="32"/>
      <c r="GU152" s="32"/>
      <c r="GV152" s="32"/>
      <c r="GW152" s="32"/>
      <c r="GX152" s="30"/>
      <c r="GY152" s="29"/>
      <c r="GZ152" s="30"/>
      <c r="HA152" s="33"/>
      <c r="HB152" s="34"/>
      <c r="HC152" s="36"/>
      <c r="HD152" s="26"/>
      <c r="HG152" s="26"/>
      <c r="HH152" s="29"/>
      <c r="HI152" s="30"/>
      <c r="HJ152" s="30"/>
      <c r="HK152" s="30"/>
      <c r="HL152" s="31"/>
      <c r="HM152" s="31"/>
      <c r="HN152" s="31"/>
      <c r="HO152" s="32"/>
      <c r="HP152" s="32"/>
      <c r="HQ152" s="32"/>
      <c r="HR152" s="32"/>
      <c r="HS152" s="30"/>
      <c r="HT152" s="29"/>
      <c r="HU152" s="30"/>
      <c r="HV152" s="33"/>
      <c r="HW152" s="34"/>
      <c r="HX152" s="36"/>
      <c r="HY152" s="26"/>
      <c r="IB152" s="26"/>
      <c r="IC152" s="29"/>
      <c r="ID152" s="30"/>
      <c r="IE152" s="30"/>
      <c r="IF152" s="30"/>
      <c r="IG152" s="31"/>
      <c r="IH152" s="31"/>
      <c r="II152" s="31"/>
      <c r="IJ152" s="32"/>
      <c r="IK152" s="32"/>
      <c r="IL152" s="32"/>
      <c r="IM152" s="32"/>
      <c r="IN152" s="30"/>
      <c r="IO152" s="29"/>
      <c r="IP152" s="30"/>
      <c r="IQ152" s="33"/>
      <c r="IR152" s="34"/>
      <c r="IS152" s="36"/>
      <c r="IT152" s="26"/>
    </row>
    <row r="153" spans="1:22" ht="15" customHeight="1">
      <c r="A153" s="44"/>
      <c r="B153" s="45"/>
      <c r="C153" s="28" t="s">
        <v>10</v>
      </c>
      <c r="D153" s="28" t="s">
        <v>8</v>
      </c>
      <c r="E153" s="26" t="s">
        <v>40</v>
      </c>
      <c r="G153" s="30">
        <f t="shared" si="25"/>
        <v>0</v>
      </c>
      <c r="H153" s="30">
        <f t="shared" si="26"/>
        <v>0</v>
      </c>
      <c r="I153" s="30">
        <f t="shared" si="26"/>
        <v>0</v>
      </c>
      <c r="J153" s="31">
        <f t="shared" si="27"/>
        <v>0</v>
      </c>
      <c r="K153" s="31">
        <f t="shared" si="27"/>
        <v>0</v>
      </c>
      <c r="L153" s="31">
        <f t="shared" si="28"/>
        <v>0</v>
      </c>
      <c r="M153" s="32">
        <f t="shared" si="29"/>
        <v>0</v>
      </c>
      <c r="N153" s="32">
        <f t="shared" si="30"/>
        <v>0</v>
      </c>
      <c r="O153" s="32">
        <f t="shared" si="31"/>
        <v>0</v>
      </c>
      <c r="P153" s="32">
        <f t="shared" si="32"/>
        <v>0</v>
      </c>
      <c r="Q153" s="30">
        <v>0.454</v>
      </c>
      <c r="R153" s="29">
        <f t="shared" si="33"/>
        <v>0</v>
      </c>
      <c r="S153" s="30">
        <v>0.34</v>
      </c>
      <c r="T153" s="33" t="str">
        <f>IF(F153&gt;=S153,"Q","-")</f>
        <v>-</v>
      </c>
      <c r="V153" s="29">
        <f>SUM(F153)/0.397*100</f>
        <v>0</v>
      </c>
    </row>
    <row r="154" spans="3:22" ht="15" customHeight="1">
      <c r="C154" s="28" t="s">
        <v>11</v>
      </c>
      <c r="D154" s="28" t="s">
        <v>8</v>
      </c>
      <c r="E154" s="26" t="s">
        <v>40</v>
      </c>
      <c r="G154" s="30">
        <f t="shared" si="25"/>
        <v>0</v>
      </c>
      <c r="H154" s="30">
        <f t="shared" si="26"/>
        <v>0</v>
      </c>
      <c r="I154" s="30">
        <f t="shared" si="26"/>
        <v>0</v>
      </c>
      <c r="J154" s="31">
        <f t="shared" si="27"/>
        <v>0</v>
      </c>
      <c r="K154" s="31">
        <f t="shared" si="27"/>
        <v>0</v>
      </c>
      <c r="L154" s="31">
        <f t="shared" si="28"/>
        <v>0</v>
      </c>
      <c r="M154" s="32">
        <f t="shared" si="29"/>
        <v>0</v>
      </c>
      <c r="N154" s="32">
        <f t="shared" si="30"/>
        <v>0</v>
      </c>
      <c r="O154" s="32">
        <f t="shared" si="31"/>
        <v>0</v>
      </c>
      <c r="P154" s="32">
        <f t="shared" si="32"/>
        <v>0</v>
      </c>
      <c r="Q154" s="30">
        <v>0.454</v>
      </c>
      <c r="R154" s="29">
        <f t="shared" si="33"/>
        <v>0</v>
      </c>
      <c r="S154" s="30">
        <v>0.34</v>
      </c>
      <c r="T154" s="39" t="s">
        <v>9</v>
      </c>
      <c r="V154" s="29">
        <f>SUM(F154)/0.397*100</f>
        <v>0</v>
      </c>
    </row>
    <row r="155" spans="3:22" ht="15" customHeight="1">
      <c r="C155" s="28" t="s">
        <v>7</v>
      </c>
      <c r="D155" s="28" t="s">
        <v>8</v>
      </c>
      <c r="E155" s="26" t="s">
        <v>41</v>
      </c>
      <c r="G155" s="30">
        <f t="shared" si="25"/>
        <v>0</v>
      </c>
      <c r="H155" s="30">
        <f t="shared" si="26"/>
        <v>0</v>
      </c>
      <c r="I155" s="30">
        <f t="shared" si="26"/>
        <v>0</v>
      </c>
      <c r="J155" s="31">
        <f t="shared" si="27"/>
        <v>0</v>
      </c>
      <c r="K155" s="31">
        <f t="shared" si="27"/>
        <v>0</v>
      </c>
      <c r="L155" s="31">
        <f t="shared" si="28"/>
        <v>0</v>
      </c>
      <c r="M155" s="32">
        <f t="shared" si="29"/>
        <v>0</v>
      </c>
      <c r="N155" s="32">
        <f t="shared" si="30"/>
        <v>0</v>
      </c>
      <c r="O155" s="32">
        <f t="shared" si="31"/>
        <v>0</v>
      </c>
      <c r="P155" s="32">
        <f t="shared" si="32"/>
        <v>0</v>
      </c>
      <c r="Q155" s="30">
        <v>0.567</v>
      </c>
      <c r="R155" s="29">
        <f t="shared" si="33"/>
        <v>0</v>
      </c>
      <c r="S155" s="30">
        <v>0.42525</v>
      </c>
      <c r="T155" s="33" t="str">
        <f>IF(F155&gt;=S155,"Q","-")</f>
        <v>-</v>
      </c>
      <c r="V155" s="29">
        <f>SUM(F155)/0.454*100</f>
        <v>0</v>
      </c>
    </row>
    <row r="156" spans="3:22" ht="15" customHeight="1">
      <c r="C156" s="28" t="s">
        <v>13</v>
      </c>
      <c r="D156" s="28" t="s">
        <v>8</v>
      </c>
      <c r="E156" s="26" t="s">
        <v>41</v>
      </c>
      <c r="G156" s="30">
        <f t="shared" si="25"/>
        <v>0</v>
      </c>
      <c r="H156" s="30">
        <f t="shared" si="26"/>
        <v>0</v>
      </c>
      <c r="I156" s="30">
        <f t="shared" si="26"/>
        <v>0</v>
      </c>
      <c r="J156" s="31">
        <f t="shared" si="27"/>
        <v>0</v>
      </c>
      <c r="K156" s="31">
        <f t="shared" si="27"/>
        <v>0</v>
      </c>
      <c r="L156" s="31">
        <f t="shared" si="28"/>
        <v>0</v>
      </c>
      <c r="M156" s="32">
        <f t="shared" si="29"/>
        <v>0</v>
      </c>
      <c r="N156" s="32">
        <f t="shared" si="30"/>
        <v>0</v>
      </c>
      <c r="O156" s="32">
        <f t="shared" si="31"/>
        <v>0</v>
      </c>
      <c r="P156" s="32">
        <f t="shared" si="32"/>
        <v>0</v>
      </c>
      <c r="Q156" s="30">
        <v>0.567</v>
      </c>
      <c r="R156" s="29">
        <f t="shared" si="33"/>
        <v>0</v>
      </c>
      <c r="S156" s="30">
        <v>0.283</v>
      </c>
      <c r="T156" s="33" t="str">
        <f>IF(F156&gt;=S156,"Q","-")</f>
        <v>-</v>
      </c>
      <c r="V156" s="29">
        <f>SUM(F156)/0.454*100</f>
        <v>0</v>
      </c>
    </row>
    <row r="157" spans="3:22" ht="15" customHeight="1">
      <c r="C157" s="28" t="s">
        <v>10</v>
      </c>
      <c r="D157" s="28" t="s">
        <v>8</v>
      </c>
      <c r="E157" s="26" t="s">
        <v>41</v>
      </c>
      <c r="G157" s="30">
        <f t="shared" si="25"/>
        <v>0</v>
      </c>
      <c r="H157" s="30">
        <f t="shared" si="26"/>
        <v>0</v>
      </c>
      <c r="I157" s="30">
        <f t="shared" si="26"/>
        <v>0</v>
      </c>
      <c r="J157" s="31">
        <f t="shared" si="27"/>
        <v>0</v>
      </c>
      <c r="K157" s="31">
        <f t="shared" si="27"/>
        <v>0</v>
      </c>
      <c r="L157" s="31">
        <f t="shared" si="28"/>
        <v>0</v>
      </c>
      <c r="M157" s="32">
        <f t="shared" si="29"/>
        <v>0</v>
      </c>
      <c r="N157" s="32">
        <f t="shared" si="30"/>
        <v>0</v>
      </c>
      <c r="O157" s="32">
        <f t="shared" si="31"/>
        <v>0</v>
      </c>
      <c r="P157" s="32">
        <f t="shared" si="32"/>
        <v>0</v>
      </c>
      <c r="Q157" s="30">
        <v>0.567</v>
      </c>
      <c r="R157" s="29">
        <f t="shared" si="33"/>
        <v>0</v>
      </c>
      <c r="S157" s="30">
        <v>0.283</v>
      </c>
      <c r="T157" s="33" t="str">
        <f>IF(F157&gt;=S157,"Q","-")</f>
        <v>-</v>
      </c>
      <c r="V157" s="29">
        <f>SUM(F157)/0.454*100</f>
        <v>0</v>
      </c>
    </row>
    <row r="158" spans="3:22" ht="15" customHeight="1">
      <c r="C158" s="28" t="s">
        <v>11</v>
      </c>
      <c r="D158" s="28" t="s">
        <v>8</v>
      </c>
      <c r="E158" s="26" t="s">
        <v>41</v>
      </c>
      <c r="G158" s="30">
        <f t="shared" si="25"/>
        <v>0</v>
      </c>
      <c r="H158" s="30">
        <f t="shared" si="26"/>
        <v>0</v>
      </c>
      <c r="I158" s="30">
        <f t="shared" si="26"/>
        <v>0</v>
      </c>
      <c r="J158" s="31">
        <f t="shared" si="27"/>
        <v>0</v>
      </c>
      <c r="K158" s="31">
        <f t="shared" si="27"/>
        <v>0</v>
      </c>
      <c r="L158" s="31">
        <f t="shared" si="28"/>
        <v>0</v>
      </c>
      <c r="M158" s="32">
        <f t="shared" si="29"/>
        <v>0</v>
      </c>
      <c r="N158" s="32">
        <f t="shared" si="30"/>
        <v>0</v>
      </c>
      <c r="O158" s="32">
        <f t="shared" si="31"/>
        <v>0</v>
      </c>
      <c r="P158" s="32">
        <f t="shared" si="32"/>
        <v>0</v>
      </c>
      <c r="Q158" s="30">
        <v>0.567</v>
      </c>
      <c r="R158" s="29">
        <f t="shared" si="33"/>
        <v>0</v>
      </c>
      <c r="S158" s="30">
        <v>0.283</v>
      </c>
      <c r="T158" s="39" t="s">
        <v>9</v>
      </c>
      <c r="V158" s="29">
        <f>SUM(F158)/0.454*100</f>
        <v>0</v>
      </c>
    </row>
    <row r="159" spans="3:22" ht="15" customHeight="1">
      <c r="C159" s="28" t="s">
        <v>7</v>
      </c>
      <c r="D159" s="28" t="s">
        <v>8</v>
      </c>
      <c r="E159" s="26" t="s">
        <v>42</v>
      </c>
      <c r="G159" s="30">
        <f t="shared" si="25"/>
        <v>0</v>
      </c>
      <c r="H159" s="30">
        <f t="shared" si="26"/>
        <v>0</v>
      </c>
      <c r="I159" s="30">
        <f t="shared" si="26"/>
        <v>0</v>
      </c>
      <c r="J159" s="31">
        <f t="shared" si="27"/>
        <v>0</v>
      </c>
      <c r="K159" s="31">
        <f t="shared" si="27"/>
        <v>0</v>
      </c>
      <c r="L159" s="31">
        <f t="shared" si="28"/>
        <v>0</v>
      </c>
      <c r="M159" s="32">
        <f t="shared" si="29"/>
        <v>0</v>
      </c>
      <c r="N159" s="32">
        <f t="shared" si="30"/>
        <v>0</v>
      </c>
      <c r="O159" s="32">
        <f t="shared" si="31"/>
        <v>0</v>
      </c>
      <c r="P159" s="32">
        <f t="shared" si="32"/>
        <v>0</v>
      </c>
      <c r="Q159" s="30">
        <v>9.072</v>
      </c>
      <c r="R159" s="29">
        <f t="shared" si="33"/>
        <v>0</v>
      </c>
      <c r="S159" s="30">
        <v>6.804</v>
      </c>
      <c r="T159" s="33" t="str">
        <f>IF(F159&gt;=S159,"Q","-")</f>
        <v>-</v>
      </c>
      <c r="V159" s="30">
        <f>SUM(F159/6.804*100)</f>
        <v>0</v>
      </c>
    </row>
    <row r="160" spans="1:25" s="40" customFormat="1" ht="15" customHeight="1">
      <c r="A160" s="27"/>
      <c r="B160" s="26"/>
      <c r="C160" s="28" t="s">
        <v>13</v>
      </c>
      <c r="D160" s="28" t="s">
        <v>8</v>
      </c>
      <c r="E160" s="26" t="s">
        <v>42</v>
      </c>
      <c r="F160" s="29"/>
      <c r="G160" s="30">
        <f t="shared" si="25"/>
        <v>0</v>
      </c>
      <c r="H160" s="30">
        <f t="shared" si="26"/>
        <v>0</v>
      </c>
      <c r="I160" s="30">
        <f t="shared" si="26"/>
        <v>0</v>
      </c>
      <c r="J160" s="31">
        <f t="shared" si="27"/>
        <v>0</v>
      </c>
      <c r="K160" s="31">
        <f t="shared" si="27"/>
        <v>0</v>
      </c>
      <c r="L160" s="31">
        <f t="shared" si="28"/>
        <v>0</v>
      </c>
      <c r="M160" s="32">
        <f t="shared" si="29"/>
        <v>0</v>
      </c>
      <c r="N160" s="32">
        <f t="shared" si="30"/>
        <v>0</v>
      </c>
      <c r="O160" s="32">
        <f t="shared" si="31"/>
        <v>0</v>
      </c>
      <c r="P160" s="32">
        <f t="shared" si="32"/>
        <v>0</v>
      </c>
      <c r="Q160" s="30">
        <v>9.072</v>
      </c>
      <c r="R160" s="29">
        <f t="shared" si="33"/>
        <v>0</v>
      </c>
      <c r="S160" s="30">
        <v>4.536</v>
      </c>
      <c r="T160" s="33" t="str">
        <f>IF(F160&gt;=S160,"Q","-")</f>
        <v>-</v>
      </c>
      <c r="U160" s="34"/>
      <c r="V160" s="30">
        <f>SUM(F160/6.804*100)</f>
        <v>0</v>
      </c>
      <c r="X160" s="52"/>
      <c r="Y160" s="41"/>
    </row>
    <row r="161" spans="1:25" s="40" customFormat="1" ht="15" customHeight="1">
      <c r="A161" s="27"/>
      <c r="B161" s="26"/>
      <c r="C161" s="28" t="s">
        <v>10</v>
      </c>
      <c r="D161" s="28" t="s">
        <v>8</v>
      </c>
      <c r="E161" s="26" t="s">
        <v>42</v>
      </c>
      <c r="F161" s="29"/>
      <c r="G161" s="30">
        <f t="shared" si="25"/>
        <v>0</v>
      </c>
      <c r="H161" s="30">
        <f t="shared" si="26"/>
        <v>0</v>
      </c>
      <c r="I161" s="30">
        <f t="shared" si="26"/>
        <v>0</v>
      </c>
      <c r="J161" s="31">
        <f t="shared" si="27"/>
        <v>0</v>
      </c>
      <c r="K161" s="31">
        <f t="shared" si="27"/>
        <v>0</v>
      </c>
      <c r="L161" s="31">
        <f t="shared" si="28"/>
        <v>0</v>
      </c>
      <c r="M161" s="32">
        <f t="shared" si="29"/>
        <v>0</v>
      </c>
      <c r="N161" s="32">
        <f t="shared" si="30"/>
        <v>0</v>
      </c>
      <c r="O161" s="32">
        <f t="shared" si="31"/>
        <v>0</v>
      </c>
      <c r="P161" s="32">
        <f t="shared" si="32"/>
        <v>0</v>
      </c>
      <c r="Q161" s="30">
        <v>9.072</v>
      </c>
      <c r="R161" s="29">
        <f t="shared" si="33"/>
        <v>0</v>
      </c>
      <c r="S161" s="30">
        <v>4.536</v>
      </c>
      <c r="T161" s="33" t="str">
        <f>IF(F161&gt;=S161,"Q","-")</f>
        <v>-</v>
      </c>
      <c r="U161" s="34"/>
      <c r="V161" s="30">
        <f>SUM(F161/6.804*100)</f>
        <v>0</v>
      </c>
      <c r="X161" s="52"/>
      <c r="Y161" s="41"/>
    </row>
    <row r="162" spans="3:22" ht="15" customHeight="1">
      <c r="C162" s="28" t="s">
        <v>11</v>
      </c>
      <c r="D162" s="28" t="s">
        <v>8</v>
      </c>
      <c r="E162" s="26" t="s">
        <v>42</v>
      </c>
      <c r="G162" s="30">
        <f t="shared" si="25"/>
        <v>0</v>
      </c>
      <c r="H162" s="30">
        <f t="shared" si="26"/>
        <v>0</v>
      </c>
      <c r="I162" s="30">
        <f t="shared" si="26"/>
        <v>0</v>
      </c>
      <c r="J162" s="31">
        <f t="shared" si="27"/>
        <v>0</v>
      </c>
      <c r="K162" s="31">
        <f t="shared" si="27"/>
        <v>0</v>
      </c>
      <c r="L162" s="31">
        <f t="shared" si="28"/>
        <v>0</v>
      </c>
      <c r="M162" s="32">
        <f t="shared" si="29"/>
        <v>0</v>
      </c>
      <c r="N162" s="32">
        <f t="shared" si="30"/>
        <v>0</v>
      </c>
      <c r="O162" s="32">
        <f t="shared" si="31"/>
        <v>0</v>
      </c>
      <c r="P162" s="32">
        <f t="shared" si="32"/>
        <v>0</v>
      </c>
      <c r="Q162" s="30">
        <v>9.072</v>
      </c>
      <c r="R162" s="29">
        <f t="shared" si="33"/>
        <v>0</v>
      </c>
      <c r="S162" s="30">
        <v>4.536</v>
      </c>
      <c r="T162" s="39" t="s">
        <v>9</v>
      </c>
      <c r="V162" s="30">
        <f>SUM(F162/6.804*100)</f>
        <v>0</v>
      </c>
    </row>
    <row r="163" spans="1:25" s="40" customFormat="1" ht="15" customHeight="1">
      <c r="A163" s="44" t="s">
        <v>221</v>
      </c>
      <c r="B163" s="45"/>
      <c r="C163" s="28" t="s">
        <v>7</v>
      </c>
      <c r="D163" s="28" t="s">
        <v>8</v>
      </c>
      <c r="E163" s="26" t="s">
        <v>43</v>
      </c>
      <c r="F163" s="29"/>
      <c r="G163" s="30">
        <f t="shared" si="25"/>
        <v>0</v>
      </c>
      <c r="H163" s="30">
        <f t="shared" si="26"/>
        <v>0</v>
      </c>
      <c r="I163" s="30">
        <f t="shared" si="26"/>
        <v>0</v>
      </c>
      <c r="J163" s="31">
        <f t="shared" si="27"/>
        <v>0</v>
      </c>
      <c r="K163" s="31">
        <f t="shared" si="27"/>
        <v>0</v>
      </c>
      <c r="L163" s="31">
        <f t="shared" si="28"/>
        <v>0</v>
      </c>
      <c r="M163" s="32">
        <f t="shared" si="29"/>
        <v>0</v>
      </c>
      <c r="N163" s="32">
        <f t="shared" si="30"/>
        <v>0</v>
      </c>
      <c r="O163" s="32">
        <f t="shared" si="31"/>
        <v>0</v>
      </c>
      <c r="P163" s="32">
        <f t="shared" si="32"/>
        <v>0</v>
      </c>
      <c r="Q163" s="30">
        <v>1.077</v>
      </c>
      <c r="R163" s="29">
        <f t="shared" si="33"/>
        <v>0</v>
      </c>
      <c r="S163" s="30">
        <v>0.8077</v>
      </c>
      <c r="T163" s="33" t="str">
        <f>IF(F163&gt;=S163,"Q","-")</f>
        <v>-</v>
      </c>
      <c r="U163" s="34"/>
      <c r="V163" s="30">
        <f>SUM(F163/0.737*100)</f>
        <v>0</v>
      </c>
      <c r="X163" s="52"/>
      <c r="Y163" s="41"/>
    </row>
    <row r="164" spans="3:25" s="40" customFormat="1" ht="15" customHeight="1">
      <c r="C164" s="28" t="s">
        <v>13</v>
      </c>
      <c r="D164" s="28" t="s">
        <v>8</v>
      </c>
      <c r="E164" s="26" t="s">
        <v>43</v>
      </c>
      <c r="F164" s="29"/>
      <c r="G164" s="30">
        <f t="shared" si="25"/>
        <v>0</v>
      </c>
      <c r="H164" s="30">
        <f t="shared" si="26"/>
        <v>0</v>
      </c>
      <c r="I164" s="30">
        <f t="shared" si="26"/>
        <v>0</v>
      </c>
      <c r="J164" s="31">
        <f t="shared" si="27"/>
        <v>0</v>
      </c>
      <c r="K164" s="31">
        <f t="shared" si="27"/>
        <v>0</v>
      </c>
      <c r="L164" s="31">
        <f t="shared" si="28"/>
        <v>0</v>
      </c>
      <c r="M164" s="32">
        <f t="shared" si="29"/>
        <v>0</v>
      </c>
      <c r="N164" s="32">
        <f t="shared" si="30"/>
        <v>0</v>
      </c>
      <c r="O164" s="32">
        <f t="shared" si="31"/>
        <v>0</v>
      </c>
      <c r="P164" s="32">
        <f t="shared" si="32"/>
        <v>0</v>
      </c>
      <c r="Q164" s="30">
        <v>1.077</v>
      </c>
      <c r="R164" s="29">
        <f t="shared" si="33"/>
        <v>0</v>
      </c>
      <c r="S164" s="30">
        <v>0.454</v>
      </c>
      <c r="T164" s="33" t="str">
        <f>IF(F164&gt;=S164,"Q","-")</f>
        <v>-</v>
      </c>
      <c r="U164" s="34"/>
      <c r="V164" s="30">
        <f>SUM(F164/0.737*100)</f>
        <v>0</v>
      </c>
      <c r="X164" s="52"/>
      <c r="Y164" s="41"/>
    </row>
    <row r="165" spans="1:25" s="40" customFormat="1" ht="15" customHeight="1">
      <c r="A165" s="27"/>
      <c r="B165" s="26"/>
      <c r="C165" s="28" t="s">
        <v>10</v>
      </c>
      <c r="D165" s="28" t="s">
        <v>8</v>
      </c>
      <c r="E165" s="26" t="s">
        <v>43</v>
      </c>
      <c r="F165" s="29"/>
      <c r="G165" s="30">
        <f t="shared" si="25"/>
        <v>0</v>
      </c>
      <c r="H165" s="30">
        <f t="shared" si="26"/>
        <v>0</v>
      </c>
      <c r="I165" s="30">
        <f t="shared" si="26"/>
        <v>0</v>
      </c>
      <c r="J165" s="31">
        <f t="shared" si="27"/>
        <v>0</v>
      </c>
      <c r="K165" s="31">
        <f t="shared" si="27"/>
        <v>0</v>
      </c>
      <c r="L165" s="31">
        <f t="shared" si="28"/>
        <v>0</v>
      </c>
      <c r="M165" s="32">
        <f t="shared" si="29"/>
        <v>0</v>
      </c>
      <c r="N165" s="32">
        <f t="shared" si="30"/>
        <v>0</v>
      </c>
      <c r="O165" s="32">
        <f t="shared" si="31"/>
        <v>0</v>
      </c>
      <c r="P165" s="32">
        <f t="shared" si="32"/>
        <v>0</v>
      </c>
      <c r="Q165" s="30">
        <v>1.077</v>
      </c>
      <c r="R165" s="29">
        <f t="shared" si="33"/>
        <v>0</v>
      </c>
      <c r="S165" s="30">
        <v>0.454</v>
      </c>
      <c r="T165" s="33" t="str">
        <f>IF(F165&gt;=S165,"Q","-")</f>
        <v>-</v>
      </c>
      <c r="U165" s="34"/>
      <c r="V165" s="30">
        <f>SUM(F165/0.737*100)</f>
        <v>0</v>
      </c>
      <c r="X165" s="52"/>
      <c r="Y165" s="41"/>
    </row>
    <row r="166" spans="1:25" s="40" customFormat="1" ht="15" customHeight="1">
      <c r="A166" s="27"/>
      <c r="B166" s="26"/>
      <c r="C166" s="28" t="s">
        <v>11</v>
      </c>
      <c r="D166" s="28" t="s">
        <v>8</v>
      </c>
      <c r="E166" s="26" t="s">
        <v>43</v>
      </c>
      <c r="F166" s="29"/>
      <c r="G166" s="30">
        <f aca="true" t="shared" si="34" ref="G166:G229">F166*2.2046</f>
        <v>0</v>
      </c>
      <c r="H166" s="30">
        <f aca="true" t="shared" si="35" ref="H166:I229">(G166-J166)*16</f>
        <v>0</v>
      </c>
      <c r="I166" s="30">
        <f t="shared" si="35"/>
        <v>0</v>
      </c>
      <c r="J166" s="31">
        <f aca="true" t="shared" si="36" ref="J166:K229">ROUNDDOWN(G166,0)</f>
        <v>0</v>
      </c>
      <c r="K166" s="31">
        <f t="shared" si="36"/>
        <v>0</v>
      </c>
      <c r="L166" s="31">
        <f aca="true" t="shared" si="37" ref="L166:L229">ROUND(I166,0)</f>
        <v>0</v>
      </c>
      <c r="M166" s="32">
        <f aca="true" t="shared" si="38" ref="M166:M229">IF(N166=16,J166+1,J166)</f>
        <v>0</v>
      </c>
      <c r="N166" s="32">
        <f aca="true" t="shared" si="39" ref="N166:N229">IF(L166=16,K166+1,K166)</f>
        <v>0</v>
      </c>
      <c r="O166" s="32">
        <f aca="true" t="shared" si="40" ref="O166:O229">IF(N166=16,0,N166)</f>
        <v>0</v>
      </c>
      <c r="P166" s="32">
        <f aca="true" t="shared" si="41" ref="P166:P229">IF(L166=16,0,L166)</f>
        <v>0</v>
      </c>
      <c r="Q166" s="30">
        <v>1.077</v>
      </c>
      <c r="R166" s="29">
        <f aca="true" t="shared" si="42" ref="R166:R229">F166/Q166*100</f>
        <v>0</v>
      </c>
      <c r="S166" s="30">
        <v>0.454</v>
      </c>
      <c r="T166" s="39" t="s">
        <v>9</v>
      </c>
      <c r="U166" s="34"/>
      <c r="V166" s="30">
        <f>SUM(F166/0.737*100)</f>
        <v>0</v>
      </c>
      <c r="X166" s="52"/>
      <c r="Y166" s="41"/>
    </row>
    <row r="167" spans="1:25" s="40" customFormat="1" ht="15" customHeight="1">
      <c r="A167" s="44"/>
      <c r="B167" s="45"/>
      <c r="C167" s="28" t="s">
        <v>7</v>
      </c>
      <c r="D167" s="28" t="s">
        <v>8</v>
      </c>
      <c r="E167" s="26" t="s">
        <v>44</v>
      </c>
      <c r="F167" s="29"/>
      <c r="G167" s="30">
        <f t="shared" si="34"/>
        <v>0</v>
      </c>
      <c r="H167" s="30">
        <f t="shared" si="35"/>
        <v>0</v>
      </c>
      <c r="I167" s="30">
        <f t="shared" si="35"/>
        <v>0</v>
      </c>
      <c r="J167" s="31">
        <f t="shared" si="36"/>
        <v>0</v>
      </c>
      <c r="K167" s="31">
        <f t="shared" si="36"/>
        <v>0</v>
      </c>
      <c r="L167" s="31">
        <f t="shared" si="37"/>
        <v>0</v>
      </c>
      <c r="M167" s="32">
        <f t="shared" si="38"/>
        <v>0</v>
      </c>
      <c r="N167" s="32">
        <f t="shared" si="39"/>
        <v>0</v>
      </c>
      <c r="O167" s="32">
        <f t="shared" si="40"/>
        <v>0</v>
      </c>
      <c r="P167" s="32">
        <f t="shared" si="41"/>
        <v>0</v>
      </c>
      <c r="Q167" s="30">
        <v>0.567</v>
      </c>
      <c r="R167" s="29">
        <f t="shared" si="42"/>
        <v>0</v>
      </c>
      <c r="S167" s="30">
        <v>0.42525</v>
      </c>
      <c r="T167" s="33" t="str">
        <f>IF(F167&gt;=S167,"Q","-")</f>
        <v>-</v>
      </c>
      <c r="U167" s="34"/>
      <c r="V167" s="29">
        <f>SUM(F167)/0.454*100</f>
        <v>0</v>
      </c>
      <c r="X167" s="52"/>
      <c r="Y167" s="41"/>
    </row>
    <row r="168" spans="3:22" ht="15" customHeight="1">
      <c r="C168" s="28" t="s">
        <v>13</v>
      </c>
      <c r="D168" s="28" t="s">
        <v>8</v>
      </c>
      <c r="E168" s="26" t="s">
        <v>44</v>
      </c>
      <c r="G168" s="30">
        <f t="shared" si="34"/>
        <v>0</v>
      </c>
      <c r="H168" s="30">
        <f t="shared" si="35"/>
        <v>0</v>
      </c>
      <c r="I168" s="30">
        <f t="shared" si="35"/>
        <v>0</v>
      </c>
      <c r="J168" s="31">
        <f t="shared" si="36"/>
        <v>0</v>
      </c>
      <c r="K168" s="31">
        <f t="shared" si="36"/>
        <v>0</v>
      </c>
      <c r="L168" s="31">
        <f t="shared" si="37"/>
        <v>0</v>
      </c>
      <c r="M168" s="32">
        <f t="shared" si="38"/>
        <v>0</v>
      </c>
      <c r="N168" s="32">
        <f t="shared" si="39"/>
        <v>0</v>
      </c>
      <c r="O168" s="32">
        <f t="shared" si="40"/>
        <v>0</v>
      </c>
      <c r="P168" s="32">
        <f t="shared" si="41"/>
        <v>0</v>
      </c>
      <c r="Q168" s="30">
        <v>0.567</v>
      </c>
      <c r="R168" s="29">
        <f t="shared" si="42"/>
        <v>0</v>
      </c>
      <c r="S168" s="30">
        <v>0.34</v>
      </c>
      <c r="T168" s="33" t="str">
        <f>IF(F168&gt;=S168,"Q","-")</f>
        <v>-</v>
      </c>
      <c r="V168" s="29">
        <f>SUM(F168)/0.454*100</f>
        <v>0</v>
      </c>
    </row>
    <row r="169" spans="3:22" ht="15" customHeight="1">
      <c r="C169" s="28" t="s">
        <v>10</v>
      </c>
      <c r="D169" s="28" t="s">
        <v>8</v>
      </c>
      <c r="E169" s="26" t="s">
        <v>44</v>
      </c>
      <c r="G169" s="30">
        <f t="shared" si="34"/>
        <v>0</v>
      </c>
      <c r="H169" s="30">
        <f t="shared" si="35"/>
        <v>0</v>
      </c>
      <c r="I169" s="30">
        <f t="shared" si="35"/>
        <v>0</v>
      </c>
      <c r="J169" s="31">
        <f t="shared" si="36"/>
        <v>0</v>
      </c>
      <c r="K169" s="31">
        <f t="shared" si="36"/>
        <v>0</v>
      </c>
      <c r="L169" s="31">
        <f t="shared" si="37"/>
        <v>0</v>
      </c>
      <c r="M169" s="32">
        <f t="shared" si="38"/>
        <v>0</v>
      </c>
      <c r="N169" s="32">
        <f t="shared" si="39"/>
        <v>0</v>
      </c>
      <c r="O169" s="32">
        <f t="shared" si="40"/>
        <v>0</v>
      </c>
      <c r="P169" s="32">
        <f t="shared" si="41"/>
        <v>0</v>
      </c>
      <c r="Q169" s="30">
        <v>0.567</v>
      </c>
      <c r="R169" s="29">
        <f t="shared" si="42"/>
        <v>0</v>
      </c>
      <c r="S169" s="30">
        <v>0.34</v>
      </c>
      <c r="T169" s="33" t="str">
        <f>IF(F169&gt;=S169,"Q","-")</f>
        <v>-</v>
      </c>
      <c r="V169" s="29">
        <f>SUM(F169)/0.454*100</f>
        <v>0</v>
      </c>
    </row>
    <row r="170" spans="3:22" ht="15" customHeight="1">
      <c r="C170" s="28" t="s">
        <v>11</v>
      </c>
      <c r="D170" s="28" t="s">
        <v>8</v>
      </c>
      <c r="E170" s="26" t="s">
        <v>44</v>
      </c>
      <c r="G170" s="30">
        <f t="shared" si="34"/>
        <v>0</v>
      </c>
      <c r="H170" s="30">
        <f t="shared" si="35"/>
        <v>0</v>
      </c>
      <c r="I170" s="30">
        <f t="shared" si="35"/>
        <v>0</v>
      </c>
      <c r="J170" s="31">
        <f t="shared" si="36"/>
        <v>0</v>
      </c>
      <c r="K170" s="31">
        <f t="shared" si="36"/>
        <v>0</v>
      </c>
      <c r="L170" s="31">
        <f t="shared" si="37"/>
        <v>0</v>
      </c>
      <c r="M170" s="32">
        <f t="shared" si="38"/>
        <v>0</v>
      </c>
      <c r="N170" s="32">
        <f t="shared" si="39"/>
        <v>0</v>
      </c>
      <c r="O170" s="32">
        <f t="shared" si="40"/>
        <v>0</v>
      </c>
      <c r="P170" s="32">
        <f t="shared" si="41"/>
        <v>0</v>
      </c>
      <c r="Q170" s="30">
        <v>0.567</v>
      </c>
      <c r="R170" s="29">
        <f t="shared" si="42"/>
        <v>0</v>
      </c>
      <c r="S170" s="30">
        <v>0.34</v>
      </c>
      <c r="T170" s="39" t="s">
        <v>9</v>
      </c>
      <c r="V170" s="29">
        <f>SUM(F170)/0.454*100</f>
        <v>0</v>
      </c>
    </row>
    <row r="171" spans="1:25" s="40" customFormat="1" ht="15" customHeight="1">
      <c r="A171" s="44"/>
      <c r="B171" s="45"/>
      <c r="C171" s="28" t="s">
        <v>7</v>
      </c>
      <c r="D171" s="28" t="s">
        <v>8</v>
      </c>
      <c r="E171" s="26" t="s">
        <v>45</v>
      </c>
      <c r="F171" s="29"/>
      <c r="G171" s="30">
        <f t="shared" si="34"/>
        <v>0</v>
      </c>
      <c r="H171" s="30">
        <f t="shared" si="35"/>
        <v>0</v>
      </c>
      <c r="I171" s="30">
        <f t="shared" si="35"/>
        <v>0</v>
      </c>
      <c r="J171" s="31">
        <f t="shared" si="36"/>
        <v>0</v>
      </c>
      <c r="K171" s="31">
        <f t="shared" si="36"/>
        <v>0</v>
      </c>
      <c r="L171" s="31">
        <f t="shared" si="37"/>
        <v>0</v>
      </c>
      <c r="M171" s="32">
        <f t="shared" si="38"/>
        <v>0</v>
      </c>
      <c r="N171" s="32">
        <f t="shared" si="39"/>
        <v>0</v>
      </c>
      <c r="O171" s="32">
        <f t="shared" si="40"/>
        <v>0</v>
      </c>
      <c r="P171" s="32">
        <f t="shared" si="41"/>
        <v>0</v>
      </c>
      <c r="Q171" s="30">
        <v>2.381</v>
      </c>
      <c r="R171" s="29">
        <f t="shared" si="42"/>
        <v>0</v>
      </c>
      <c r="S171" s="30">
        <v>2.0415</v>
      </c>
      <c r="T171" s="33" t="str">
        <f>IF(F171&gt;=S171,"Q","-")</f>
        <v>-</v>
      </c>
      <c r="U171" s="12" t="s">
        <v>211</v>
      </c>
      <c r="V171" s="30">
        <f>SUM(F171/1.814*100)</f>
        <v>0</v>
      </c>
      <c r="X171" s="52"/>
      <c r="Y171" s="41"/>
    </row>
    <row r="172" spans="1:25" s="40" customFormat="1" ht="15" customHeight="1">
      <c r="A172" s="27"/>
      <c r="B172" s="26"/>
      <c r="C172" s="28" t="s">
        <v>13</v>
      </c>
      <c r="D172" s="28" t="s">
        <v>8</v>
      </c>
      <c r="E172" s="26" t="s">
        <v>45</v>
      </c>
      <c r="F172" s="29"/>
      <c r="G172" s="30">
        <f t="shared" si="34"/>
        <v>0</v>
      </c>
      <c r="H172" s="30">
        <f t="shared" si="35"/>
        <v>0</v>
      </c>
      <c r="I172" s="30">
        <f t="shared" si="35"/>
        <v>0</v>
      </c>
      <c r="J172" s="31">
        <f t="shared" si="36"/>
        <v>0</v>
      </c>
      <c r="K172" s="31">
        <f t="shared" si="36"/>
        <v>0</v>
      </c>
      <c r="L172" s="31">
        <f t="shared" si="37"/>
        <v>0</v>
      </c>
      <c r="M172" s="32">
        <f t="shared" si="38"/>
        <v>0</v>
      </c>
      <c r="N172" s="32">
        <f t="shared" si="39"/>
        <v>0</v>
      </c>
      <c r="O172" s="32">
        <f t="shared" si="40"/>
        <v>0</v>
      </c>
      <c r="P172" s="32">
        <f t="shared" si="41"/>
        <v>0</v>
      </c>
      <c r="Q172" s="30">
        <v>2.381</v>
      </c>
      <c r="R172" s="29">
        <f t="shared" si="42"/>
        <v>0</v>
      </c>
      <c r="S172" s="30">
        <v>0.907</v>
      </c>
      <c r="T172" s="33" t="str">
        <f>IF(F172&gt;=S172,"Q","-")</f>
        <v>-</v>
      </c>
      <c r="U172" s="34"/>
      <c r="V172" s="30">
        <f>SUM(F172/1.814*100)</f>
        <v>0</v>
      </c>
      <c r="X172" s="52"/>
      <c r="Y172" s="41"/>
    </row>
    <row r="173" spans="1:254" s="28" customFormat="1" ht="15" customHeight="1">
      <c r="A173" s="27"/>
      <c r="B173" s="26"/>
      <c r="C173" s="28" t="s">
        <v>10</v>
      </c>
      <c r="D173" s="28" t="s">
        <v>8</v>
      </c>
      <c r="E173" s="26" t="s">
        <v>45</v>
      </c>
      <c r="F173" s="29"/>
      <c r="G173" s="30">
        <f t="shared" si="34"/>
        <v>0</v>
      </c>
      <c r="H173" s="30">
        <f t="shared" si="35"/>
        <v>0</v>
      </c>
      <c r="I173" s="30">
        <f t="shared" si="35"/>
        <v>0</v>
      </c>
      <c r="J173" s="31">
        <f t="shared" si="36"/>
        <v>0</v>
      </c>
      <c r="K173" s="31">
        <f t="shared" si="36"/>
        <v>0</v>
      </c>
      <c r="L173" s="31">
        <f t="shared" si="37"/>
        <v>0</v>
      </c>
      <c r="M173" s="32">
        <f t="shared" si="38"/>
        <v>0</v>
      </c>
      <c r="N173" s="32">
        <f t="shared" si="39"/>
        <v>0</v>
      </c>
      <c r="O173" s="32">
        <f t="shared" si="40"/>
        <v>0</v>
      </c>
      <c r="P173" s="32">
        <f t="shared" si="41"/>
        <v>0</v>
      </c>
      <c r="Q173" s="30">
        <v>2.381</v>
      </c>
      <c r="R173" s="29">
        <f t="shared" si="42"/>
        <v>0</v>
      </c>
      <c r="S173" s="30">
        <v>0.907</v>
      </c>
      <c r="T173" s="33" t="str">
        <f>IF(F173&gt;=S173,"Q","-")</f>
        <v>-</v>
      </c>
      <c r="U173" s="34"/>
      <c r="V173" s="30">
        <f>SUM(F173/1.814*100)</f>
        <v>0</v>
      </c>
      <c r="W173" s="26"/>
      <c r="X173" s="51"/>
      <c r="Y173" s="55"/>
      <c r="Z173" s="26"/>
      <c r="AA173" s="29"/>
      <c r="AB173" s="30"/>
      <c r="AC173" s="30"/>
      <c r="AD173" s="30"/>
      <c r="AE173" s="31"/>
      <c r="AF173" s="31"/>
      <c r="AG173" s="31"/>
      <c r="AH173" s="32"/>
      <c r="AI173" s="32"/>
      <c r="AJ173" s="32"/>
      <c r="AK173" s="32"/>
      <c r="AL173" s="30"/>
      <c r="AM173" s="29"/>
      <c r="AN173" s="30"/>
      <c r="AO173" s="33"/>
      <c r="AP173" s="34"/>
      <c r="AQ173" s="36"/>
      <c r="AR173" s="26"/>
      <c r="AU173" s="26"/>
      <c r="AV173" s="29"/>
      <c r="AW173" s="30"/>
      <c r="AX173" s="30"/>
      <c r="AY173" s="30"/>
      <c r="AZ173" s="31"/>
      <c r="BA173" s="31"/>
      <c r="BB173" s="31"/>
      <c r="BC173" s="32"/>
      <c r="BD173" s="32"/>
      <c r="BE173" s="32"/>
      <c r="BF173" s="32"/>
      <c r="BG173" s="30"/>
      <c r="BH173" s="29"/>
      <c r="BI173" s="30"/>
      <c r="BJ173" s="33"/>
      <c r="BK173" s="34"/>
      <c r="BL173" s="36"/>
      <c r="BM173" s="26"/>
      <c r="BP173" s="26"/>
      <c r="BQ173" s="29"/>
      <c r="BR173" s="30"/>
      <c r="BS173" s="30"/>
      <c r="BT173" s="30"/>
      <c r="BU173" s="31"/>
      <c r="BV173" s="31"/>
      <c r="BW173" s="31"/>
      <c r="BX173" s="32"/>
      <c r="BY173" s="32"/>
      <c r="BZ173" s="32"/>
      <c r="CA173" s="32"/>
      <c r="CB173" s="30"/>
      <c r="CC173" s="29"/>
      <c r="CD173" s="30"/>
      <c r="CE173" s="33"/>
      <c r="CF173" s="34"/>
      <c r="CG173" s="36"/>
      <c r="CH173" s="26"/>
      <c r="CK173" s="26"/>
      <c r="CL173" s="29"/>
      <c r="CM173" s="30"/>
      <c r="CN173" s="30"/>
      <c r="CO173" s="30"/>
      <c r="CP173" s="31"/>
      <c r="CQ173" s="31"/>
      <c r="CR173" s="31"/>
      <c r="CS173" s="32"/>
      <c r="CT173" s="32"/>
      <c r="CU173" s="32"/>
      <c r="CV173" s="32"/>
      <c r="CW173" s="30"/>
      <c r="CX173" s="29"/>
      <c r="CY173" s="30"/>
      <c r="CZ173" s="33"/>
      <c r="DA173" s="34"/>
      <c r="DB173" s="36"/>
      <c r="DC173" s="26"/>
      <c r="DF173" s="26"/>
      <c r="DG173" s="29"/>
      <c r="DH173" s="30"/>
      <c r="DI173" s="30"/>
      <c r="DJ173" s="30"/>
      <c r="DK173" s="31"/>
      <c r="DL173" s="31"/>
      <c r="DM173" s="31"/>
      <c r="DN173" s="32"/>
      <c r="DO173" s="32"/>
      <c r="DP173" s="32"/>
      <c r="DQ173" s="32"/>
      <c r="DR173" s="30"/>
      <c r="DS173" s="29"/>
      <c r="DT173" s="30"/>
      <c r="DU173" s="33"/>
      <c r="DV173" s="34"/>
      <c r="DW173" s="36"/>
      <c r="DX173" s="26"/>
      <c r="EA173" s="26"/>
      <c r="EB173" s="29"/>
      <c r="EC173" s="30"/>
      <c r="ED173" s="30"/>
      <c r="EE173" s="30"/>
      <c r="EF173" s="31"/>
      <c r="EG173" s="31"/>
      <c r="EH173" s="31"/>
      <c r="EI173" s="32"/>
      <c r="EJ173" s="32"/>
      <c r="EK173" s="32"/>
      <c r="EL173" s="32"/>
      <c r="EM173" s="30"/>
      <c r="EN173" s="29"/>
      <c r="EO173" s="30"/>
      <c r="EP173" s="33"/>
      <c r="EQ173" s="34"/>
      <c r="ER173" s="36"/>
      <c r="ES173" s="26"/>
      <c r="EV173" s="26"/>
      <c r="EW173" s="29"/>
      <c r="EX173" s="30"/>
      <c r="EY173" s="30"/>
      <c r="EZ173" s="30"/>
      <c r="FA173" s="31"/>
      <c r="FB173" s="31"/>
      <c r="FC173" s="31"/>
      <c r="FD173" s="32"/>
      <c r="FE173" s="32"/>
      <c r="FF173" s="32"/>
      <c r="FG173" s="32"/>
      <c r="FH173" s="30"/>
      <c r="FI173" s="29"/>
      <c r="FJ173" s="30"/>
      <c r="FK173" s="33"/>
      <c r="FL173" s="34"/>
      <c r="FM173" s="36"/>
      <c r="FN173" s="26"/>
      <c r="FQ173" s="26"/>
      <c r="FR173" s="29"/>
      <c r="FS173" s="30"/>
      <c r="FT173" s="30"/>
      <c r="FU173" s="30"/>
      <c r="FV173" s="31"/>
      <c r="FW173" s="31"/>
      <c r="FX173" s="31"/>
      <c r="FY173" s="32"/>
      <c r="FZ173" s="32"/>
      <c r="GA173" s="32"/>
      <c r="GB173" s="32"/>
      <c r="GC173" s="30"/>
      <c r="GD173" s="29"/>
      <c r="GE173" s="30"/>
      <c r="GF173" s="33"/>
      <c r="GG173" s="34"/>
      <c r="GH173" s="36"/>
      <c r="GI173" s="26"/>
      <c r="GL173" s="26"/>
      <c r="GM173" s="29"/>
      <c r="GN173" s="30"/>
      <c r="GO173" s="30"/>
      <c r="GP173" s="30"/>
      <c r="GQ173" s="31"/>
      <c r="GR173" s="31"/>
      <c r="GS173" s="31"/>
      <c r="GT173" s="32"/>
      <c r="GU173" s="32"/>
      <c r="GV173" s="32"/>
      <c r="GW173" s="32"/>
      <c r="GX173" s="30"/>
      <c r="GY173" s="29"/>
      <c r="GZ173" s="30"/>
      <c r="HA173" s="33"/>
      <c r="HB173" s="34"/>
      <c r="HC173" s="36"/>
      <c r="HD173" s="26"/>
      <c r="HG173" s="26"/>
      <c r="HH173" s="29"/>
      <c r="HI173" s="30"/>
      <c r="HJ173" s="30"/>
      <c r="HK173" s="30"/>
      <c r="HL173" s="31"/>
      <c r="HM173" s="31"/>
      <c r="HN173" s="31"/>
      <c r="HO173" s="32"/>
      <c r="HP173" s="32"/>
      <c r="HQ173" s="32"/>
      <c r="HR173" s="32"/>
      <c r="HS173" s="30"/>
      <c r="HT173" s="29"/>
      <c r="HU173" s="30"/>
      <c r="HV173" s="33"/>
      <c r="HW173" s="34"/>
      <c r="HX173" s="36"/>
      <c r="HY173" s="26"/>
      <c r="IB173" s="26"/>
      <c r="IC173" s="29"/>
      <c r="ID173" s="30"/>
      <c r="IE173" s="30"/>
      <c r="IF173" s="30"/>
      <c r="IG173" s="31"/>
      <c r="IH173" s="31"/>
      <c r="II173" s="31"/>
      <c r="IJ173" s="32"/>
      <c r="IK173" s="32"/>
      <c r="IL173" s="32"/>
      <c r="IM173" s="32"/>
      <c r="IN173" s="30"/>
      <c r="IO173" s="29"/>
      <c r="IP173" s="30"/>
      <c r="IQ173" s="33"/>
      <c r="IR173" s="34"/>
      <c r="IS173" s="36"/>
      <c r="IT173" s="26"/>
    </row>
    <row r="174" spans="1:254" s="28" customFormat="1" ht="15" customHeight="1">
      <c r="A174" s="44"/>
      <c r="B174" s="45"/>
      <c r="C174" s="28" t="s">
        <v>11</v>
      </c>
      <c r="D174" s="28" t="s">
        <v>8</v>
      </c>
      <c r="E174" s="26" t="s">
        <v>45</v>
      </c>
      <c r="F174" s="29"/>
      <c r="G174" s="30">
        <f t="shared" si="34"/>
        <v>0</v>
      </c>
      <c r="H174" s="30">
        <f t="shared" si="35"/>
        <v>0</v>
      </c>
      <c r="I174" s="30">
        <f t="shared" si="35"/>
        <v>0</v>
      </c>
      <c r="J174" s="31">
        <f t="shared" si="36"/>
        <v>0</v>
      </c>
      <c r="K174" s="31">
        <f t="shared" si="36"/>
        <v>0</v>
      </c>
      <c r="L174" s="31">
        <f t="shared" si="37"/>
        <v>0</v>
      </c>
      <c r="M174" s="32">
        <f t="shared" si="38"/>
        <v>0</v>
      </c>
      <c r="N174" s="32">
        <f t="shared" si="39"/>
        <v>0</v>
      </c>
      <c r="O174" s="32">
        <f t="shared" si="40"/>
        <v>0</v>
      </c>
      <c r="P174" s="32">
        <f t="shared" si="41"/>
        <v>0</v>
      </c>
      <c r="Q174" s="30">
        <v>2.381</v>
      </c>
      <c r="R174" s="29">
        <f t="shared" si="42"/>
        <v>0</v>
      </c>
      <c r="S174" s="30">
        <v>0.907</v>
      </c>
      <c r="T174" s="39" t="s">
        <v>9</v>
      </c>
      <c r="U174" s="34"/>
      <c r="V174" s="30">
        <f>SUM(F174/1.814*100)</f>
        <v>0</v>
      </c>
      <c r="W174" s="26"/>
      <c r="X174" s="51"/>
      <c r="Y174" s="55"/>
      <c r="Z174" s="26"/>
      <c r="AA174" s="29"/>
      <c r="AB174" s="30"/>
      <c r="AC174" s="30"/>
      <c r="AD174" s="30"/>
      <c r="AE174" s="31"/>
      <c r="AF174" s="31"/>
      <c r="AG174" s="31"/>
      <c r="AH174" s="32"/>
      <c r="AI174" s="32"/>
      <c r="AJ174" s="32"/>
      <c r="AK174" s="32"/>
      <c r="AL174" s="30"/>
      <c r="AM174" s="29"/>
      <c r="AN174" s="30"/>
      <c r="AO174" s="33"/>
      <c r="AP174" s="34"/>
      <c r="AQ174" s="36"/>
      <c r="AR174" s="26"/>
      <c r="AU174" s="26"/>
      <c r="AV174" s="29"/>
      <c r="AW174" s="30"/>
      <c r="AX174" s="30"/>
      <c r="AY174" s="30"/>
      <c r="AZ174" s="31"/>
      <c r="BA174" s="31"/>
      <c r="BB174" s="31"/>
      <c r="BC174" s="32"/>
      <c r="BD174" s="32"/>
      <c r="BE174" s="32"/>
      <c r="BF174" s="32"/>
      <c r="BG174" s="30"/>
      <c r="BH174" s="29"/>
      <c r="BI174" s="30"/>
      <c r="BJ174" s="33"/>
      <c r="BK174" s="34"/>
      <c r="BL174" s="36"/>
      <c r="BM174" s="26"/>
      <c r="BP174" s="26"/>
      <c r="BQ174" s="29"/>
      <c r="BR174" s="30"/>
      <c r="BS174" s="30"/>
      <c r="BT174" s="30"/>
      <c r="BU174" s="31"/>
      <c r="BV174" s="31"/>
      <c r="BW174" s="31"/>
      <c r="BX174" s="32"/>
      <c r="BY174" s="32"/>
      <c r="BZ174" s="32"/>
      <c r="CA174" s="32"/>
      <c r="CB174" s="30"/>
      <c r="CC174" s="29"/>
      <c r="CD174" s="30"/>
      <c r="CE174" s="33"/>
      <c r="CF174" s="34"/>
      <c r="CG174" s="36"/>
      <c r="CH174" s="26"/>
      <c r="CK174" s="26"/>
      <c r="CL174" s="29"/>
      <c r="CM174" s="30"/>
      <c r="CN174" s="30"/>
      <c r="CO174" s="30"/>
      <c r="CP174" s="31"/>
      <c r="CQ174" s="31"/>
      <c r="CR174" s="31"/>
      <c r="CS174" s="32"/>
      <c r="CT174" s="32"/>
      <c r="CU174" s="32"/>
      <c r="CV174" s="32"/>
      <c r="CW174" s="30"/>
      <c r="CX174" s="29"/>
      <c r="CY174" s="30"/>
      <c r="CZ174" s="33"/>
      <c r="DA174" s="34"/>
      <c r="DB174" s="36"/>
      <c r="DC174" s="26"/>
      <c r="DF174" s="26"/>
      <c r="DG174" s="29"/>
      <c r="DH174" s="30"/>
      <c r="DI174" s="30"/>
      <c r="DJ174" s="30"/>
      <c r="DK174" s="31"/>
      <c r="DL174" s="31"/>
      <c r="DM174" s="31"/>
      <c r="DN174" s="32"/>
      <c r="DO174" s="32"/>
      <c r="DP174" s="32"/>
      <c r="DQ174" s="32"/>
      <c r="DR174" s="30"/>
      <c r="DS174" s="29"/>
      <c r="DT174" s="30"/>
      <c r="DU174" s="33"/>
      <c r="DV174" s="34"/>
      <c r="DW174" s="36"/>
      <c r="DX174" s="26"/>
      <c r="EA174" s="26"/>
      <c r="EB174" s="29"/>
      <c r="EC174" s="30"/>
      <c r="ED174" s="30"/>
      <c r="EE174" s="30"/>
      <c r="EF174" s="31"/>
      <c r="EG174" s="31"/>
      <c r="EH174" s="31"/>
      <c r="EI174" s="32"/>
      <c r="EJ174" s="32"/>
      <c r="EK174" s="32"/>
      <c r="EL174" s="32"/>
      <c r="EM174" s="30"/>
      <c r="EN174" s="29"/>
      <c r="EO174" s="30"/>
      <c r="EP174" s="33"/>
      <c r="EQ174" s="34"/>
      <c r="ER174" s="36"/>
      <c r="ES174" s="26"/>
      <c r="EV174" s="26"/>
      <c r="EW174" s="29"/>
      <c r="EX174" s="30"/>
      <c r="EY174" s="30"/>
      <c r="EZ174" s="30"/>
      <c r="FA174" s="31"/>
      <c r="FB174" s="31"/>
      <c r="FC174" s="31"/>
      <c r="FD174" s="32"/>
      <c r="FE174" s="32"/>
      <c r="FF174" s="32"/>
      <c r="FG174" s="32"/>
      <c r="FH174" s="30"/>
      <c r="FI174" s="29"/>
      <c r="FJ174" s="30"/>
      <c r="FK174" s="33"/>
      <c r="FL174" s="34"/>
      <c r="FM174" s="36"/>
      <c r="FN174" s="26"/>
      <c r="FQ174" s="26"/>
      <c r="FR174" s="29"/>
      <c r="FS174" s="30"/>
      <c r="FT174" s="30"/>
      <c r="FU174" s="30"/>
      <c r="FV174" s="31"/>
      <c r="FW174" s="31"/>
      <c r="FX174" s="31"/>
      <c r="FY174" s="32"/>
      <c r="FZ174" s="32"/>
      <c r="GA174" s="32"/>
      <c r="GB174" s="32"/>
      <c r="GC174" s="30"/>
      <c r="GD174" s="29"/>
      <c r="GE174" s="30"/>
      <c r="GF174" s="33"/>
      <c r="GG174" s="34"/>
      <c r="GH174" s="36"/>
      <c r="GI174" s="26"/>
      <c r="GL174" s="26"/>
      <c r="GM174" s="29"/>
      <c r="GN174" s="30"/>
      <c r="GO174" s="30"/>
      <c r="GP174" s="30"/>
      <c r="GQ174" s="31"/>
      <c r="GR174" s="31"/>
      <c r="GS174" s="31"/>
      <c r="GT174" s="32"/>
      <c r="GU174" s="32"/>
      <c r="GV174" s="32"/>
      <c r="GW174" s="32"/>
      <c r="GX174" s="30"/>
      <c r="GY174" s="29"/>
      <c r="GZ174" s="30"/>
      <c r="HA174" s="33"/>
      <c r="HB174" s="34"/>
      <c r="HC174" s="36"/>
      <c r="HD174" s="26"/>
      <c r="HG174" s="26"/>
      <c r="HH174" s="29"/>
      <c r="HI174" s="30"/>
      <c r="HJ174" s="30"/>
      <c r="HK174" s="30"/>
      <c r="HL174" s="31"/>
      <c r="HM174" s="31"/>
      <c r="HN174" s="31"/>
      <c r="HO174" s="32"/>
      <c r="HP174" s="32"/>
      <c r="HQ174" s="32"/>
      <c r="HR174" s="32"/>
      <c r="HS174" s="30"/>
      <c r="HT174" s="29"/>
      <c r="HU174" s="30"/>
      <c r="HV174" s="33"/>
      <c r="HW174" s="34"/>
      <c r="HX174" s="36"/>
      <c r="HY174" s="26"/>
      <c r="IB174" s="26"/>
      <c r="IC174" s="29"/>
      <c r="ID174" s="30"/>
      <c r="IE174" s="30"/>
      <c r="IF174" s="30"/>
      <c r="IG174" s="31"/>
      <c r="IH174" s="31"/>
      <c r="II174" s="31"/>
      <c r="IJ174" s="32"/>
      <c r="IK174" s="32"/>
      <c r="IL174" s="32"/>
      <c r="IM174" s="32"/>
      <c r="IN174" s="30"/>
      <c r="IO174" s="29"/>
      <c r="IP174" s="30"/>
      <c r="IQ174" s="33"/>
      <c r="IR174" s="34"/>
      <c r="IS174" s="36"/>
      <c r="IT174" s="26"/>
    </row>
    <row r="175" spans="1:22" ht="15" customHeight="1">
      <c r="A175" s="44"/>
      <c r="B175" s="45"/>
      <c r="C175" s="28" t="s">
        <v>7</v>
      </c>
      <c r="D175" s="28" t="s">
        <v>8</v>
      </c>
      <c r="E175" s="26" t="s">
        <v>46</v>
      </c>
      <c r="G175" s="30">
        <f t="shared" si="34"/>
        <v>0</v>
      </c>
      <c r="H175" s="30">
        <f t="shared" si="35"/>
        <v>0</v>
      </c>
      <c r="I175" s="30">
        <f t="shared" si="35"/>
        <v>0</v>
      </c>
      <c r="J175" s="31">
        <f t="shared" si="36"/>
        <v>0</v>
      </c>
      <c r="K175" s="31">
        <f t="shared" si="36"/>
        <v>0</v>
      </c>
      <c r="L175" s="31">
        <f t="shared" si="37"/>
        <v>0</v>
      </c>
      <c r="M175" s="32">
        <f t="shared" si="38"/>
        <v>0</v>
      </c>
      <c r="N175" s="32">
        <f t="shared" si="39"/>
        <v>0</v>
      </c>
      <c r="O175" s="32">
        <f t="shared" si="40"/>
        <v>0</v>
      </c>
      <c r="P175" s="32">
        <f t="shared" si="41"/>
        <v>0</v>
      </c>
      <c r="Q175" s="30">
        <v>1.701</v>
      </c>
      <c r="R175" s="29">
        <f t="shared" si="42"/>
        <v>0</v>
      </c>
      <c r="S175" s="30">
        <v>1.2757</v>
      </c>
      <c r="T175" s="33" t="str">
        <f>IF(F175&gt;=S175,"Q","-")</f>
        <v>-</v>
      </c>
      <c r="V175" s="30">
        <f>SUM(F175/1.021*100)</f>
        <v>0</v>
      </c>
    </row>
    <row r="176" spans="1:254" s="28" customFormat="1" ht="15" customHeight="1">
      <c r="A176" s="27"/>
      <c r="B176" s="26"/>
      <c r="C176" s="28" t="s">
        <v>13</v>
      </c>
      <c r="D176" s="28" t="s">
        <v>8</v>
      </c>
      <c r="E176" s="26" t="s">
        <v>46</v>
      </c>
      <c r="F176" s="29"/>
      <c r="G176" s="30">
        <f t="shared" si="34"/>
        <v>0</v>
      </c>
      <c r="H176" s="30">
        <f t="shared" si="35"/>
        <v>0</v>
      </c>
      <c r="I176" s="30">
        <f t="shared" si="35"/>
        <v>0</v>
      </c>
      <c r="J176" s="31">
        <f t="shared" si="36"/>
        <v>0</v>
      </c>
      <c r="K176" s="31">
        <f t="shared" si="36"/>
        <v>0</v>
      </c>
      <c r="L176" s="31">
        <f t="shared" si="37"/>
        <v>0</v>
      </c>
      <c r="M176" s="32">
        <f t="shared" si="38"/>
        <v>0</v>
      </c>
      <c r="N176" s="32">
        <f t="shared" si="39"/>
        <v>0</v>
      </c>
      <c r="O176" s="32">
        <f t="shared" si="40"/>
        <v>0</v>
      </c>
      <c r="P176" s="32">
        <f t="shared" si="41"/>
        <v>0</v>
      </c>
      <c r="Q176" s="30">
        <v>1.701</v>
      </c>
      <c r="R176" s="29">
        <f t="shared" si="42"/>
        <v>0</v>
      </c>
      <c r="S176" s="30">
        <v>0.454</v>
      </c>
      <c r="T176" s="33" t="str">
        <f>IF(F176&gt;=S176,"Q","-")</f>
        <v>-</v>
      </c>
      <c r="U176" s="34"/>
      <c r="V176" s="30">
        <f>SUM(F176/1.021*100)</f>
        <v>0</v>
      </c>
      <c r="W176" s="26"/>
      <c r="X176" s="51"/>
      <c r="Y176" s="55"/>
      <c r="Z176" s="26"/>
      <c r="AA176" s="29"/>
      <c r="AB176" s="30"/>
      <c r="AC176" s="30"/>
      <c r="AD176" s="30"/>
      <c r="AE176" s="31"/>
      <c r="AF176" s="31"/>
      <c r="AG176" s="31"/>
      <c r="AH176" s="32"/>
      <c r="AI176" s="32"/>
      <c r="AJ176" s="32"/>
      <c r="AK176" s="32"/>
      <c r="AL176" s="30"/>
      <c r="AM176" s="29"/>
      <c r="AN176" s="30"/>
      <c r="AO176" s="33"/>
      <c r="AP176" s="34"/>
      <c r="AQ176" s="36"/>
      <c r="AR176" s="26"/>
      <c r="AU176" s="26"/>
      <c r="AV176" s="29"/>
      <c r="AW176" s="30"/>
      <c r="AX176" s="30"/>
      <c r="AY176" s="30"/>
      <c r="AZ176" s="31"/>
      <c r="BA176" s="31"/>
      <c r="BB176" s="31"/>
      <c r="BC176" s="32"/>
      <c r="BD176" s="32"/>
      <c r="BE176" s="32"/>
      <c r="BF176" s="32"/>
      <c r="BG176" s="30"/>
      <c r="BH176" s="29"/>
      <c r="BI176" s="30"/>
      <c r="BJ176" s="33"/>
      <c r="BK176" s="34"/>
      <c r="BL176" s="36"/>
      <c r="BM176" s="26"/>
      <c r="BP176" s="26"/>
      <c r="BQ176" s="29"/>
      <c r="BR176" s="30"/>
      <c r="BS176" s="30"/>
      <c r="BT176" s="30"/>
      <c r="BU176" s="31"/>
      <c r="BV176" s="31"/>
      <c r="BW176" s="31"/>
      <c r="BX176" s="32"/>
      <c r="BY176" s="32"/>
      <c r="BZ176" s="32"/>
      <c r="CA176" s="32"/>
      <c r="CB176" s="30"/>
      <c r="CC176" s="29"/>
      <c r="CD176" s="30"/>
      <c r="CE176" s="33"/>
      <c r="CF176" s="34"/>
      <c r="CG176" s="36"/>
      <c r="CH176" s="26"/>
      <c r="CK176" s="26"/>
      <c r="CL176" s="29"/>
      <c r="CM176" s="30"/>
      <c r="CN176" s="30"/>
      <c r="CO176" s="30"/>
      <c r="CP176" s="31"/>
      <c r="CQ176" s="31"/>
      <c r="CR176" s="31"/>
      <c r="CS176" s="32"/>
      <c r="CT176" s="32"/>
      <c r="CU176" s="32"/>
      <c r="CV176" s="32"/>
      <c r="CW176" s="30"/>
      <c r="CX176" s="29"/>
      <c r="CY176" s="30"/>
      <c r="CZ176" s="33"/>
      <c r="DA176" s="34"/>
      <c r="DB176" s="36"/>
      <c r="DC176" s="26"/>
      <c r="DF176" s="26"/>
      <c r="DG176" s="29"/>
      <c r="DH176" s="30"/>
      <c r="DI176" s="30"/>
      <c r="DJ176" s="30"/>
      <c r="DK176" s="31"/>
      <c r="DL176" s="31"/>
      <c r="DM176" s="31"/>
      <c r="DN176" s="32"/>
      <c r="DO176" s="32"/>
      <c r="DP176" s="32"/>
      <c r="DQ176" s="32"/>
      <c r="DR176" s="30"/>
      <c r="DS176" s="29"/>
      <c r="DT176" s="30"/>
      <c r="DU176" s="33"/>
      <c r="DV176" s="34"/>
      <c r="DW176" s="36"/>
      <c r="DX176" s="26"/>
      <c r="EA176" s="26"/>
      <c r="EB176" s="29"/>
      <c r="EC176" s="30"/>
      <c r="ED176" s="30"/>
      <c r="EE176" s="30"/>
      <c r="EF176" s="31"/>
      <c r="EG176" s="31"/>
      <c r="EH176" s="31"/>
      <c r="EI176" s="32"/>
      <c r="EJ176" s="32"/>
      <c r="EK176" s="32"/>
      <c r="EL176" s="32"/>
      <c r="EM176" s="30"/>
      <c r="EN176" s="29"/>
      <c r="EO176" s="30"/>
      <c r="EP176" s="33"/>
      <c r="EQ176" s="34"/>
      <c r="ER176" s="36"/>
      <c r="ES176" s="26"/>
      <c r="EV176" s="26"/>
      <c r="EW176" s="29"/>
      <c r="EX176" s="30"/>
      <c r="EY176" s="30"/>
      <c r="EZ176" s="30"/>
      <c r="FA176" s="31"/>
      <c r="FB176" s="31"/>
      <c r="FC176" s="31"/>
      <c r="FD176" s="32"/>
      <c r="FE176" s="32"/>
      <c r="FF176" s="32"/>
      <c r="FG176" s="32"/>
      <c r="FH176" s="30"/>
      <c r="FI176" s="29"/>
      <c r="FJ176" s="30"/>
      <c r="FK176" s="33"/>
      <c r="FL176" s="34"/>
      <c r="FM176" s="36"/>
      <c r="FN176" s="26"/>
      <c r="FQ176" s="26"/>
      <c r="FR176" s="29"/>
      <c r="FS176" s="30"/>
      <c r="FT176" s="30"/>
      <c r="FU176" s="30"/>
      <c r="FV176" s="31"/>
      <c r="FW176" s="31"/>
      <c r="FX176" s="31"/>
      <c r="FY176" s="32"/>
      <c r="FZ176" s="32"/>
      <c r="GA176" s="32"/>
      <c r="GB176" s="32"/>
      <c r="GC176" s="30"/>
      <c r="GD176" s="29"/>
      <c r="GE176" s="30"/>
      <c r="GF176" s="33"/>
      <c r="GG176" s="34"/>
      <c r="GH176" s="36"/>
      <c r="GI176" s="26"/>
      <c r="GL176" s="26"/>
      <c r="GM176" s="29"/>
      <c r="GN176" s="30"/>
      <c r="GO176" s="30"/>
      <c r="GP176" s="30"/>
      <c r="GQ176" s="31"/>
      <c r="GR176" s="31"/>
      <c r="GS176" s="31"/>
      <c r="GT176" s="32"/>
      <c r="GU176" s="32"/>
      <c r="GV176" s="32"/>
      <c r="GW176" s="32"/>
      <c r="GX176" s="30"/>
      <c r="GY176" s="29"/>
      <c r="GZ176" s="30"/>
      <c r="HA176" s="33"/>
      <c r="HB176" s="34"/>
      <c r="HC176" s="36"/>
      <c r="HD176" s="26"/>
      <c r="HG176" s="26"/>
      <c r="HH176" s="29"/>
      <c r="HI176" s="30"/>
      <c r="HJ176" s="30"/>
      <c r="HK176" s="30"/>
      <c r="HL176" s="31"/>
      <c r="HM176" s="31"/>
      <c r="HN176" s="31"/>
      <c r="HO176" s="32"/>
      <c r="HP176" s="32"/>
      <c r="HQ176" s="32"/>
      <c r="HR176" s="32"/>
      <c r="HS176" s="30"/>
      <c r="HT176" s="29"/>
      <c r="HU176" s="30"/>
      <c r="HV176" s="33"/>
      <c r="HW176" s="34"/>
      <c r="HX176" s="36"/>
      <c r="HY176" s="26"/>
      <c r="IB176" s="26"/>
      <c r="IC176" s="29"/>
      <c r="ID176" s="30"/>
      <c r="IE176" s="30"/>
      <c r="IF176" s="30"/>
      <c r="IG176" s="31"/>
      <c r="IH176" s="31"/>
      <c r="II176" s="31"/>
      <c r="IJ176" s="32"/>
      <c r="IK176" s="32"/>
      <c r="IL176" s="32"/>
      <c r="IM176" s="32"/>
      <c r="IN176" s="30"/>
      <c r="IO176" s="29"/>
      <c r="IP176" s="30"/>
      <c r="IQ176" s="33"/>
      <c r="IR176" s="34"/>
      <c r="IS176" s="36"/>
      <c r="IT176" s="26"/>
    </row>
    <row r="177" spans="1:25" s="40" customFormat="1" ht="15" customHeight="1">
      <c r="A177" s="27"/>
      <c r="B177" s="26"/>
      <c r="C177" s="28" t="s">
        <v>10</v>
      </c>
      <c r="D177" s="28" t="s">
        <v>8</v>
      </c>
      <c r="E177" s="26" t="s">
        <v>46</v>
      </c>
      <c r="F177" s="29"/>
      <c r="G177" s="30">
        <f t="shared" si="34"/>
        <v>0</v>
      </c>
      <c r="H177" s="30">
        <f t="shared" si="35"/>
        <v>0</v>
      </c>
      <c r="I177" s="30">
        <f t="shared" si="35"/>
        <v>0</v>
      </c>
      <c r="J177" s="31">
        <f t="shared" si="36"/>
        <v>0</v>
      </c>
      <c r="K177" s="31">
        <f t="shared" si="36"/>
        <v>0</v>
      </c>
      <c r="L177" s="31">
        <f t="shared" si="37"/>
        <v>0</v>
      </c>
      <c r="M177" s="32">
        <f t="shared" si="38"/>
        <v>0</v>
      </c>
      <c r="N177" s="32">
        <f t="shared" si="39"/>
        <v>0</v>
      </c>
      <c r="O177" s="32">
        <f t="shared" si="40"/>
        <v>0</v>
      </c>
      <c r="P177" s="32">
        <f t="shared" si="41"/>
        <v>0</v>
      </c>
      <c r="Q177" s="30">
        <v>1.701</v>
      </c>
      <c r="R177" s="29">
        <f t="shared" si="42"/>
        <v>0</v>
      </c>
      <c r="S177" s="30">
        <v>0.454</v>
      </c>
      <c r="T177" s="33" t="str">
        <f>IF(F177&gt;=S177,"Q","-")</f>
        <v>-</v>
      </c>
      <c r="U177" s="34"/>
      <c r="V177" s="30">
        <f>SUM(F177/1.021*100)</f>
        <v>0</v>
      </c>
      <c r="X177" s="52"/>
      <c r="Y177" s="41"/>
    </row>
    <row r="178" spans="1:254" s="28" customFormat="1" ht="15" customHeight="1">
      <c r="A178" s="27"/>
      <c r="B178" s="26"/>
      <c r="C178" s="28" t="s">
        <v>11</v>
      </c>
      <c r="D178" s="28" t="s">
        <v>8</v>
      </c>
      <c r="E178" s="26" t="s">
        <v>46</v>
      </c>
      <c r="F178" s="29"/>
      <c r="G178" s="30">
        <f t="shared" si="34"/>
        <v>0</v>
      </c>
      <c r="H178" s="30">
        <f t="shared" si="35"/>
        <v>0</v>
      </c>
      <c r="I178" s="30">
        <f t="shared" si="35"/>
        <v>0</v>
      </c>
      <c r="J178" s="31">
        <f t="shared" si="36"/>
        <v>0</v>
      </c>
      <c r="K178" s="31">
        <f t="shared" si="36"/>
        <v>0</v>
      </c>
      <c r="L178" s="31">
        <f t="shared" si="37"/>
        <v>0</v>
      </c>
      <c r="M178" s="32">
        <f t="shared" si="38"/>
        <v>0</v>
      </c>
      <c r="N178" s="32">
        <f t="shared" si="39"/>
        <v>0</v>
      </c>
      <c r="O178" s="32">
        <f t="shared" si="40"/>
        <v>0</v>
      </c>
      <c r="P178" s="32">
        <f t="shared" si="41"/>
        <v>0</v>
      </c>
      <c r="Q178" s="30">
        <v>1.701</v>
      </c>
      <c r="R178" s="29">
        <f t="shared" si="42"/>
        <v>0</v>
      </c>
      <c r="S178" s="30">
        <v>0.454</v>
      </c>
      <c r="T178" s="39" t="s">
        <v>9</v>
      </c>
      <c r="U178" s="34"/>
      <c r="V178" s="30">
        <f>SUM(F178/1.021*100)</f>
        <v>0</v>
      </c>
      <c r="W178" s="26"/>
      <c r="X178" s="51"/>
      <c r="Y178" s="55"/>
      <c r="Z178" s="26"/>
      <c r="AA178" s="29"/>
      <c r="AB178" s="30"/>
      <c r="AC178" s="30"/>
      <c r="AD178" s="30"/>
      <c r="AE178" s="31"/>
      <c r="AF178" s="31"/>
      <c r="AG178" s="31"/>
      <c r="AH178" s="32"/>
      <c r="AI178" s="32"/>
      <c r="AJ178" s="32"/>
      <c r="AK178" s="32"/>
      <c r="AL178" s="30"/>
      <c r="AM178" s="29"/>
      <c r="AN178" s="30"/>
      <c r="AO178" s="33"/>
      <c r="AP178" s="34"/>
      <c r="AQ178" s="36"/>
      <c r="AR178" s="26"/>
      <c r="AU178" s="26"/>
      <c r="AV178" s="29"/>
      <c r="AW178" s="30"/>
      <c r="AX178" s="30"/>
      <c r="AY178" s="30"/>
      <c r="AZ178" s="31"/>
      <c r="BA178" s="31"/>
      <c r="BB178" s="31"/>
      <c r="BC178" s="32"/>
      <c r="BD178" s="32"/>
      <c r="BE178" s="32"/>
      <c r="BF178" s="32"/>
      <c r="BG178" s="30"/>
      <c r="BH178" s="29"/>
      <c r="BI178" s="30"/>
      <c r="BJ178" s="33"/>
      <c r="BK178" s="34"/>
      <c r="BL178" s="36"/>
      <c r="BM178" s="26"/>
      <c r="BP178" s="26"/>
      <c r="BQ178" s="29"/>
      <c r="BR178" s="30"/>
      <c r="BS178" s="30"/>
      <c r="BT178" s="30"/>
      <c r="BU178" s="31"/>
      <c r="BV178" s="31"/>
      <c r="BW178" s="31"/>
      <c r="BX178" s="32"/>
      <c r="BY178" s="32"/>
      <c r="BZ178" s="32"/>
      <c r="CA178" s="32"/>
      <c r="CB178" s="30"/>
      <c r="CC178" s="29"/>
      <c r="CD178" s="30"/>
      <c r="CE178" s="33"/>
      <c r="CF178" s="34"/>
      <c r="CG178" s="36"/>
      <c r="CH178" s="26"/>
      <c r="CK178" s="26"/>
      <c r="CL178" s="29"/>
      <c r="CM178" s="30"/>
      <c r="CN178" s="30"/>
      <c r="CO178" s="30"/>
      <c r="CP178" s="31"/>
      <c r="CQ178" s="31"/>
      <c r="CR178" s="31"/>
      <c r="CS178" s="32"/>
      <c r="CT178" s="32"/>
      <c r="CU178" s="32"/>
      <c r="CV178" s="32"/>
      <c r="CW178" s="30"/>
      <c r="CX178" s="29"/>
      <c r="CY178" s="30"/>
      <c r="CZ178" s="33"/>
      <c r="DA178" s="34"/>
      <c r="DB178" s="36"/>
      <c r="DC178" s="26"/>
      <c r="DF178" s="26"/>
      <c r="DG178" s="29"/>
      <c r="DH178" s="30"/>
      <c r="DI178" s="30"/>
      <c r="DJ178" s="30"/>
      <c r="DK178" s="31"/>
      <c r="DL178" s="31"/>
      <c r="DM178" s="31"/>
      <c r="DN178" s="32"/>
      <c r="DO178" s="32"/>
      <c r="DP178" s="32"/>
      <c r="DQ178" s="32"/>
      <c r="DR178" s="30"/>
      <c r="DS178" s="29"/>
      <c r="DT178" s="30"/>
      <c r="DU178" s="33"/>
      <c r="DV178" s="34"/>
      <c r="DW178" s="36"/>
      <c r="DX178" s="26"/>
      <c r="EA178" s="26"/>
      <c r="EB178" s="29"/>
      <c r="EC178" s="30"/>
      <c r="ED178" s="30"/>
      <c r="EE178" s="30"/>
      <c r="EF178" s="31"/>
      <c r="EG178" s="31"/>
      <c r="EH178" s="31"/>
      <c r="EI178" s="32"/>
      <c r="EJ178" s="32"/>
      <c r="EK178" s="32"/>
      <c r="EL178" s="32"/>
      <c r="EM178" s="30"/>
      <c r="EN178" s="29"/>
      <c r="EO178" s="30"/>
      <c r="EP178" s="33"/>
      <c r="EQ178" s="34"/>
      <c r="ER178" s="36"/>
      <c r="ES178" s="26"/>
      <c r="EV178" s="26"/>
      <c r="EW178" s="29"/>
      <c r="EX178" s="30"/>
      <c r="EY178" s="30"/>
      <c r="EZ178" s="30"/>
      <c r="FA178" s="31"/>
      <c r="FB178" s="31"/>
      <c r="FC178" s="31"/>
      <c r="FD178" s="32"/>
      <c r="FE178" s="32"/>
      <c r="FF178" s="32"/>
      <c r="FG178" s="32"/>
      <c r="FH178" s="30"/>
      <c r="FI178" s="29"/>
      <c r="FJ178" s="30"/>
      <c r="FK178" s="33"/>
      <c r="FL178" s="34"/>
      <c r="FM178" s="36"/>
      <c r="FN178" s="26"/>
      <c r="FQ178" s="26"/>
      <c r="FR178" s="29"/>
      <c r="FS178" s="30"/>
      <c r="FT178" s="30"/>
      <c r="FU178" s="30"/>
      <c r="FV178" s="31"/>
      <c r="FW178" s="31"/>
      <c r="FX178" s="31"/>
      <c r="FY178" s="32"/>
      <c r="FZ178" s="32"/>
      <c r="GA178" s="32"/>
      <c r="GB178" s="32"/>
      <c r="GC178" s="30"/>
      <c r="GD178" s="29"/>
      <c r="GE178" s="30"/>
      <c r="GF178" s="33"/>
      <c r="GG178" s="34"/>
      <c r="GH178" s="36"/>
      <c r="GI178" s="26"/>
      <c r="GL178" s="26"/>
      <c r="GM178" s="29"/>
      <c r="GN178" s="30"/>
      <c r="GO178" s="30"/>
      <c r="GP178" s="30"/>
      <c r="GQ178" s="31"/>
      <c r="GR178" s="31"/>
      <c r="GS178" s="31"/>
      <c r="GT178" s="32"/>
      <c r="GU178" s="32"/>
      <c r="GV178" s="32"/>
      <c r="GW178" s="32"/>
      <c r="GX178" s="30"/>
      <c r="GY178" s="29"/>
      <c r="GZ178" s="30"/>
      <c r="HA178" s="33"/>
      <c r="HB178" s="34"/>
      <c r="HC178" s="36"/>
      <c r="HD178" s="26"/>
      <c r="HG178" s="26"/>
      <c r="HH178" s="29"/>
      <c r="HI178" s="30"/>
      <c r="HJ178" s="30"/>
      <c r="HK178" s="30"/>
      <c r="HL178" s="31"/>
      <c r="HM178" s="31"/>
      <c r="HN178" s="31"/>
      <c r="HO178" s="32"/>
      <c r="HP178" s="32"/>
      <c r="HQ178" s="32"/>
      <c r="HR178" s="32"/>
      <c r="HS178" s="30"/>
      <c r="HT178" s="29"/>
      <c r="HU178" s="30"/>
      <c r="HV178" s="33"/>
      <c r="HW178" s="34"/>
      <c r="HX178" s="36"/>
      <c r="HY178" s="26"/>
      <c r="IB178" s="26"/>
      <c r="IC178" s="29"/>
      <c r="ID178" s="30"/>
      <c r="IE178" s="30"/>
      <c r="IF178" s="30"/>
      <c r="IG178" s="31"/>
      <c r="IH178" s="31"/>
      <c r="II178" s="31"/>
      <c r="IJ178" s="32"/>
      <c r="IK178" s="32"/>
      <c r="IL178" s="32"/>
      <c r="IM178" s="32"/>
      <c r="IN178" s="30"/>
      <c r="IO178" s="29"/>
      <c r="IP178" s="30"/>
      <c r="IQ178" s="33"/>
      <c r="IR178" s="34"/>
      <c r="IS178" s="36"/>
      <c r="IT178" s="26"/>
    </row>
    <row r="179" spans="1:254" s="28" customFormat="1" ht="15" customHeight="1">
      <c r="A179" s="44"/>
      <c r="B179" s="45"/>
      <c r="C179" s="28" t="s">
        <v>7</v>
      </c>
      <c r="D179" s="28" t="s">
        <v>8</v>
      </c>
      <c r="E179" s="26" t="s">
        <v>47</v>
      </c>
      <c r="F179" s="29"/>
      <c r="G179" s="30">
        <f t="shared" si="34"/>
        <v>0</v>
      </c>
      <c r="H179" s="30">
        <f t="shared" si="35"/>
        <v>0</v>
      </c>
      <c r="I179" s="30">
        <f t="shared" si="35"/>
        <v>0</v>
      </c>
      <c r="J179" s="31">
        <f t="shared" si="36"/>
        <v>0</v>
      </c>
      <c r="K179" s="31">
        <f t="shared" si="36"/>
        <v>0</v>
      </c>
      <c r="L179" s="31">
        <f t="shared" si="37"/>
        <v>0</v>
      </c>
      <c r="M179" s="32">
        <f t="shared" si="38"/>
        <v>0</v>
      </c>
      <c r="N179" s="32">
        <f t="shared" si="39"/>
        <v>0</v>
      </c>
      <c r="O179" s="32">
        <f t="shared" si="40"/>
        <v>0</v>
      </c>
      <c r="P179" s="32">
        <f t="shared" si="41"/>
        <v>0</v>
      </c>
      <c r="Q179" s="30">
        <v>1.077</v>
      </c>
      <c r="R179" s="29">
        <f t="shared" si="42"/>
        <v>0</v>
      </c>
      <c r="S179" s="30">
        <v>0.80775</v>
      </c>
      <c r="T179" s="33" t="str">
        <f>IF(F179&gt;=S179,"Q","-")</f>
        <v>-</v>
      </c>
      <c r="U179" s="12"/>
      <c r="V179" s="29">
        <f>SUM(F179/0.794*100)</f>
        <v>0</v>
      </c>
      <c r="W179" s="26"/>
      <c r="X179" s="51"/>
      <c r="Y179" s="55"/>
      <c r="Z179" s="26"/>
      <c r="AA179" s="29"/>
      <c r="AB179" s="30"/>
      <c r="AC179" s="30"/>
      <c r="AD179" s="30"/>
      <c r="AE179" s="31"/>
      <c r="AF179" s="31"/>
      <c r="AG179" s="31"/>
      <c r="AH179" s="32"/>
      <c r="AI179" s="32"/>
      <c r="AJ179" s="32"/>
      <c r="AK179" s="32"/>
      <c r="AL179" s="30"/>
      <c r="AM179" s="29"/>
      <c r="AN179" s="30"/>
      <c r="AO179" s="33"/>
      <c r="AP179" s="34"/>
      <c r="AQ179" s="36"/>
      <c r="AR179" s="26"/>
      <c r="AU179" s="26"/>
      <c r="AV179" s="29"/>
      <c r="AW179" s="30"/>
      <c r="AX179" s="30"/>
      <c r="AY179" s="30"/>
      <c r="AZ179" s="31"/>
      <c r="BA179" s="31"/>
      <c r="BB179" s="31"/>
      <c r="BC179" s="32"/>
      <c r="BD179" s="32"/>
      <c r="BE179" s="32"/>
      <c r="BF179" s="32"/>
      <c r="BG179" s="30"/>
      <c r="BH179" s="29"/>
      <c r="BI179" s="30"/>
      <c r="BJ179" s="33"/>
      <c r="BK179" s="34"/>
      <c r="BL179" s="36"/>
      <c r="BM179" s="26"/>
      <c r="BP179" s="26"/>
      <c r="BQ179" s="29"/>
      <c r="BR179" s="30"/>
      <c r="BS179" s="30"/>
      <c r="BT179" s="30"/>
      <c r="BU179" s="31"/>
      <c r="BV179" s="31"/>
      <c r="BW179" s="31"/>
      <c r="BX179" s="32"/>
      <c r="BY179" s="32"/>
      <c r="BZ179" s="32"/>
      <c r="CA179" s="32"/>
      <c r="CB179" s="30"/>
      <c r="CC179" s="29"/>
      <c r="CD179" s="30"/>
      <c r="CE179" s="33"/>
      <c r="CF179" s="34"/>
      <c r="CG179" s="36"/>
      <c r="CH179" s="26"/>
      <c r="CK179" s="26"/>
      <c r="CL179" s="29"/>
      <c r="CM179" s="30"/>
      <c r="CN179" s="30"/>
      <c r="CO179" s="30"/>
      <c r="CP179" s="31"/>
      <c r="CQ179" s="31"/>
      <c r="CR179" s="31"/>
      <c r="CS179" s="32"/>
      <c r="CT179" s="32"/>
      <c r="CU179" s="32"/>
      <c r="CV179" s="32"/>
      <c r="CW179" s="30"/>
      <c r="CX179" s="29"/>
      <c r="CY179" s="30"/>
      <c r="CZ179" s="33"/>
      <c r="DA179" s="34"/>
      <c r="DB179" s="36"/>
      <c r="DC179" s="26"/>
      <c r="DF179" s="26"/>
      <c r="DG179" s="29"/>
      <c r="DH179" s="30"/>
      <c r="DI179" s="30"/>
      <c r="DJ179" s="30"/>
      <c r="DK179" s="31"/>
      <c r="DL179" s="31"/>
      <c r="DM179" s="31"/>
      <c r="DN179" s="32"/>
      <c r="DO179" s="32"/>
      <c r="DP179" s="32"/>
      <c r="DQ179" s="32"/>
      <c r="DR179" s="30"/>
      <c r="DS179" s="29"/>
      <c r="DT179" s="30"/>
      <c r="DU179" s="33"/>
      <c r="DV179" s="34"/>
      <c r="DW179" s="36"/>
      <c r="DX179" s="26"/>
      <c r="EA179" s="26"/>
      <c r="EB179" s="29"/>
      <c r="EC179" s="30"/>
      <c r="ED179" s="30"/>
      <c r="EE179" s="30"/>
      <c r="EF179" s="31"/>
      <c r="EG179" s="31"/>
      <c r="EH179" s="31"/>
      <c r="EI179" s="32"/>
      <c r="EJ179" s="32"/>
      <c r="EK179" s="32"/>
      <c r="EL179" s="32"/>
      <c r="EM179" s="30"/>
      <c r="EN179" s="29"/>
      <c r="EO179" s="30"/>
      <c r="EP179" s="33"/>
      <c r="EQ179" s="34"/>
      <c r="ER179" s="36"/>
      <c r="ES179" s="26"/>
      <c r="EV179" s="26"/>
      <c r="EW179" s="29"/>
      <c r="EX179" s="30"/>
      <c r="EY179" s="30"/>
      <c r="EZ179" s="30"/>
      <c r="FA179" s="31"/>
      <c r="FB179" s="31"/>
      <c r="FC179" s="31"/>
      <c r="FD179" s="32"/>
      <c r="FE179" s="32"/>
      <c r="FF179" s="32"/>
      <c r="FG179" s="32"/>
      <c r="FH179" s="30"/>
      <c r="FI179" s="29"/>
      <c r="FJ179" s="30"/>
      <c r="FK179" s="33"/>
      <c r="FL179" s="34"/>
      <c r="FM179" s="36"/>
      <c r="FN179" s="26"/>
      <c r="FQ179" s="26"/>
      <c r="FR179" s="29"/>
      <c r="FS179" s="30"/>
      <c r="FT179" s="30"/>
      <c r="FU179" s="30"/>
      <c r="FV179" s="31"/>
      <c r="FW179" s="31"/>
      <c r="FX179" s="31"/>
      <c r="FY179" s="32"/>
      <c r="FZ179" s="32"/>
      <c r="GA179" s="32"/>
      <c r="GB179" s="32"/>
      <c r="GC179" s="30"/>
      <c r="GD179" s="29"/>
      <c r="GE179" s="30"/>
      <c r="GF179" s="33"/>
      <c r="GG179" s="34"/>
      <c r="GH179" s="36"/>
      <c r="GI179" s="26"/>
      <c r="GL179" s="26"/>
      <c r="GM179" s="29"/>
      <c r="GN179" s="30"/>
      <c r="GO179" s="30"/>
      <c r="GP179" s="30"/>
      <c r="GQ179" s="31"/>
      <c r="GR179" s="31"/>
      <c r="GS179" s="31"/>
      <c r="GT179" s="32"/>
      <c r="GU179" s="32"/>
      <c r="GV179" s="32"/>
      <c r="GW179" s="32"/>
      <c r="GX179" s="30"/>
      <c r="GY179" s="29"/>
      <c r="GZ179" s="30"/>
      <c r="HA179" s="33"/>
      <c r="HB179" s="34"/>
      <c r="HC179" s="36"/>
      <c r="HD179" s="26"/>
      <c r="HG179" s="26"/>
      <c r="HH179" s="29"/>
      <c r="HI179" s="30"/>
      <c r="HJ179" s="30"/>
      <c r="HK179" s="30"/>
      <c r="HL179" s="31"/>
      <c r="HM179" s="31"/>
      <c r="HN179" s="31"/>
      <c r="HO179" s="32"/>
      <c r="HP179" s="32"/>
      <c r="HQ179" s="32"/>
      <c r="HR179" s="32"/>
      <c r="HS179" s="30"/>
      <c r="HT179" s="29"/>
      <c r="HU179" s="30"/>
      <c r="HV179" s="33"/>
      <c r="HW179" s="34"/>
      <c r="HX179" s="36"/>
      <c r="HY179" s="26"/>
      <c r="IB179" s="26"/>
      <c r="IC179" s="29"/>
      <c r="ID179" s="30"/>
      <c r="IE179" s="30"/>
      <c r="IF179" s="30"/>
      <c r="IG179" s="31"/>
      <c r="IH179" s="31"/>
      <c r="II179" s="31"/>
      <c r="IJ179" s="32"/>
      <c r="IK179" s="32"/>
      <c r="IL179" s="32"/>
      <c r="IM179" s="32"/>
      <c r="IN179" s="30"/>
      <c r="IO179" s="29"/>
      <c r="IP179" s="30"/>
      <c r="IQ179" s="33"/>
      <c r="IR179" s="34"/>
      <c r="IS179" s="36"/>
      <c r="IT179" s="26"/>
    </row>
    <row r="180" spans="1:22" ht="15" customHeight="1">
      <c r="A180" s="44"/>
      <c r="B180" s="45"/>
      <c r="C180" s="28" t="s">
        <v>13</v>
      </c>
      <c r="D180" s="28" t="s">
        <v>8</v>
      </c>
      <c r="E180" s="26" t="s">
        <v>47</v>
      </c>
      <c r="G180" s="30">
        <f t="shared" si="34"/>
        <v>0</v>
      </c>
      <c r="H180" s="30">
        <f t="shared" si="35"/>
        <v>0</v>
      </c>
      <c r="I180" s="30">
        <f t="shared" si="35"/>
        <v>0</v>
      </c>
      <c r="J180" s="31">
        <f t="shared" si="36"/>
        <v>0</v>
      </c>
      <c r="K180" s="31">
        <f t="shared" si="36"/>
        <v>0</v>
      </c>
      <c r="L180" s="31">
        <f t="shared" si="37"/>
        <v>0</v>
      </c>
      <c r="M180" s="32">
        <f t="shared" si="38"/>
        <v>0</v>
      </c>
      <c r="N180" s="32">
        <f t="shared" si="39"/>
        <v>0</v>
      </c>
      <c r="O180" s="32">
        <f t="shared" si="40"/>
        <v>0</v>
      </c>
      <c r="P180" s="32">
        <f t="shared" si="41"/>
        <v>0</v>
      </c>
      <c r="Q180" s="30">
        <v>1.077</v>
      </c>
      <c r="R180" s="29">
        <f t="shared" si="42"/>
        <v>0</v>
      </c>
      <c r="S180" s="30">
        <v>0.567</v>
      </c>
      <c r="T180" s="33" t="str">
        <f>IF(F180&gt;=S180,"Q","-")</f>
        <v>-</v>
      </c>
      <c r="V180" s="29">
        <f>SUM(F180/0.794*100)</f>
        <v>0</v>
      </c>
    </row>
    <row r="181" spans="1:254" s="28" customFormat="1" ht="15" customHeight="1">
      <c r="A181" s="27"/>
      <c r="B181" s="26"/>
      <c r="C181" s="28" t="s">
        <v>10</v>
      </c>
      <c r="D181" s="28" t="s">
        <v>8</v>
      </c>
      <c r="E181" s="26" t="s">
        <v>47</v>
      </c>
      <c r="F181" s="29"/>
      <c r="G181" s="30">
        <f t="shared" si="34"/>
        <v>0</v>
      </c>
      <c r="H181" s="30">
        <f t="shared" si="35"/>
        <v>0</v>
      </c>
      <c r="I181" s="30">
        <f t="shared" si="35"/>
        <v>0</v>
      </c>
      <c r="J181" s="31">
        <f t="shared" si="36"/>
        <v>0</v>
      </c>
      <c r="K181" s="31">
        <f t="shared" si="36"/>
        <v>0</v>
      </c>
      <c r="L181" s="31">
        <f t="shared" si="37"/>
        <v>0</v>
      </c>
      <c r="M181" s="32">
        <f t="shared" si="38"/>
        <v>0</v>
      </c>
      <c r="N181" s="32">
        <f t="shared" si="39"/>
        <v>0</v>
      </c>
      <c r="O181" s="32">
        <f t="shared" si="40"/>
        <v>0</v>
      </c>
      <c r="P181" s="32">
        <f t="shared" si="41"/>
        <v>0</v>
      </c>
      <c r="Q181" s="30">
        <v>1.077</v>
      </c>
      <c r="R181" s="29">
        <f t="shared" si="42"/>
        <v>0</v>
      </c>
      <c r="S181" s="30">
        <v>0.567</v>
      </c>
      <c r="T181" s="33" t="str">
        <f>IF(F181&gt;=S181,"Q","-")</f>
        <v>-</v>
      </c>
      <c r="U181" s="34"/>
      <c r="V181" s="29">
        <f>SUM(F181/0.794*100)</f>
        <v>0</v>
      </c>
      <c r="W181" s="26"/>
      <c r="X181" s="51"/>
      <c r="Y181" s="55"/>
      <c r="Z181" s="26"/>
      <c r="AA181" s="29"/>
      <c r="AB181" s="30"/>
      <c r="AC181" s="30"/>
      <c r="AD181" s="30"/>
      <c r="AE181" s="31"/>
      <c r="AF181" s="31"/>
      <c r="AG181" s="31"/>
      <c r="AH181" s="32"/>
      <c r="AI181" s="32"/>
      <c r="AJ181" s="32"/>
      <c r="AK181" s="32"/>
      <c r="AL181" s="30"/>
      <c r="AM181" s="29"/>
      <c r="AN181" s="30"/>
      <c r="AO181" s="33"/>
      <c r="AP181" s="34"/>
      <c r="AQ181" s="36"/>
      <c r="AR181" s="26"/>
      <c r="AU181" s="26"/>
      <c r="AV181" s="29"/>
      <c r="AW181" s="30"/>
      <c r="AX181" s="30"/>
      <c r="AY181" s="30"/>
      <c r="AZ181" s="31"/>
      <c r="BA181" s="31"/>
      <c r="BB181" s="31"/>
      <c r="BC181" s="32"/>
      <c r="BD181" s="32"/>
      <c r="BE181" s="32"/>
      <c r="BF181" s="32"/>
      <c r="BG181" s="30"/>
      <c r="BH181" s="29"/>
      <c r="BI181" s="30"/>
      <c r="BJ181" s="33"/>
      <c r="BK181" s="34"/>
      <c r="BL181" s="36"/>
      <c r="BM181" s="26"/>
      <c r="BP181" s="26"/>
      <c r="BQ181" s="29"/>
      <c r="BR181" s="30"/>
      <c r="BS181" s="30"/>
      <c r="BT181" s="30"/>
      <c r="BU181" s="31"/>
      <c r="BV181" s="31"/>
      <c r="BW181" s="31"/>
      <c r="BX181" s="32"/>
      <c r="BY181" s="32"/>
      <c r="BZ181" s="32"/>
      <c r="CA181" s="32"/>
      <c r="CB181" s="30"/>
      <c r="CC181" s="29"/>
      <c r="CD181" s="30"/>
      <c r="CE181" s="33"/>
      <c r="CF181" s="34"/>
      <c r="CG181" s="36"/>
      <c r="CH181" s="26"/>
      <c r="CK181" s="26"/>
      <c r="CL181" s="29"/>
      <c r="CM181" s="30"/>
      <c r="CN181" s="30"/>
      <c r="CO181" s="30"/>
      <c r="CP181" s="31"/>
      <c r="CQ181" s="31"/>
      <c r="CR181" s="31"/>
      <c r="CS181" s="32"/>
      <c r="CT181" s="32"/>
      <c r="CU181" s="32"/>
      <c r="CV181" s="32"/>
      <c r="CW181" s="30"/>
      <c r="CX181" s="29"/>
      <c r="CY181" s="30"/>
      <c r="CZ181" s="33"/>
      <c r="DA181" s="34"/>
      <c r="DB181" s="36"/>
      <c r="DC181" s="26"/>
      <c r="DF181" s="26"/>
      <c r="DG181" s="29"/>
      <c r="DH181" s="30"/>
      <c r="DI181" s="30"/>
      <c r="DJ181" s="30"/>
      <c r="DK181" s="31"/>
      <c r="DL181" s="31"/>
      <c r="DM181" s="31"/>
      <c r="DN181" s="32"/>
      <c r="DO181" s="32"/>
      <c r="DP181" s="32"/>
      <c r="DQ181" s="32"/>
      <c r="DR181" s="30"/>
      <c r="DS181" s="29"/>
      <c r="DT181" s="30"/>
      <c r="DU181" s="33"/>
      <c r="DV181" s="34"/>
      <c r="DW181" s="36"/>
      <c r="DX181" s="26"/>
      <c r="EA181" s="26"/>
      <c r="EB181" s="29"/>
      <c r="EC181" s="30"/>
      <c r="ED181" s="30"/>
      <c r="EE181" s="30"/>
      <c r="EF181" s="31"/>
      <c r="EG181" s="31"/>
      <c r="EH181" s="31"/>
      <c r="EI181" s="32"/>
      <c r="EJ181" s="32"/>
      <c r="EK181" s="32"/>
      <c r="EL181" s="32"/>
      <c r="EM181" s="30"/>
      <c r="EN181" s="29"/>
      <c r="EO181" s="30"/>
      <c r="EP181" s="33"/>
      <c r="EQ181" s="34"/>
      <c r="ER181" s="36"/>
      <c r="ES181" s="26"/>
      <c r="EV181" s="26"/>
      <c r="EW181" s="29"/>
      <c r="EX181" s="30"/>
      <c r="EY181" s="30"/>
      <c r="EZ181" s="30"/>
      <c r="FA181" s="31"/>
      <c r="FB181" s="31"/>
      <c r="FC181" s="31"/>
      <c r="FD181" s="32"/>
      <c r="FE181" s="32"/>
      <c r="FF181" s="32"/>
      <c r="FG181" s="32"/>
      <c r="FH181" s="30"/>
      <c r="FI181" s="29"/>
      <c r="FJ181" s="30"/>
      <c r="FK181" s="33"/>
      <c r="FL181" s="34"/>
      <c r="FM181" s="36"/>
      <c r="FN181" s="26"/>
      <c r="FQ181" s="26"/>
      <c r="FR181" s="29"/>
      <c r="FS181" s="30"/>
      <c r="FT181" s="30"/>
      <c r="FU181" s="30"/>
      <c r="FV181" s="31"/>
      <c r="FW181" s="31"/>
      <c r="FX181" s="31"/>
      <c r="FY181" s="32"/>
      <c r="FZ181" s="32"/>
      <c r="GA181" s="32"/>
      <c r="GB181" s="32"/>
      <c r="GC181" s="30"/>
      <c r="GD181" s="29"/>
      <c r="GE181" s="30"/>
      <c r="GF181" s="33"/>
      <c r="GG181" s="34"/>
      <c r="GH181" s="36"/>
      <c r="GI181" s="26"/>
      <c r="GL181" s="26"/>
      <c r="GM181" s="29"/>
      <c r="GN181" s="30"/>
      <c r="GO181" s="30"/>
      <c r="GP181" s="30"/>
      <c r="GQ181" s="31"/>
      <c r="GR181" s="31"/>
      <c r="GS181" s="31"/>
      <c r="GT181" s="32"/>
      <c r="GU181" s="32"/>
      <c r="GV181" s="32"/>
      <c r="GW181" s="32"/>
      <c r="GX181" s="30"/>
      <c r="GY181" s="29"/>
      <c r="GZ181" s="30"/>
      <c r="HA181" s="33"/>
      <c r="HB181" s="34"/>
      <c r="HC181" s="36"/>
      <c r="HD181" s="26"/>
      <c r="HG181" s="26"/>
      <c r="HH181" s="29"/>
      <c r="HI181" s="30"/>
      <c r="HJ181" s="30"/>
      <c r="HK181" s="30"/>
      <c r="HL181" s="31"/>
      <c r="HM181" s="31"/>
      <c r="HN181" s="31"/>
      <c r="HO181" s="32"/>
      <c r="HP181" s="32"/>
      <c r="HQ181" s="32"/>
      <c r="HR181" s="32"/>
      <c r="HS181" s="30"/>
      <c r="HT181" s="29"/>
      <c r="HU181" s="30"/>
      <c r="HV181" s="33"/>
      <c r="HW181" s="34"/>
      <c r="HX181" s="36"/>
      <c r="HY181" s="26"/>
      <c r="IB181" s="26"/>
      <c r="IC181" s="29"/>
      <c r="ID181" s="30"/>
      <c r="IE181" s="30"/>
      <c r="IF181" s="30"/>
      <c r="IG181" s="31"/>
      <c r="IH181" s="31"/>
      <c r="II181" s="31"/>
      <c r="IJ181" s="32"/>
      <c r="IK181" s="32"/>
      <c r="IL181" s="32"/>
      <c r="IM181" s="32"/>
      <c r="IN181" s="30"/>
      <c r="IO181" s="29"/>
      <c r="IP181" s="30"/>
      <c r="IQ181" s="33"/>
      <c r="IR181" s="34"/>
      <c r="IS181" s="36"/>
      <c r="IT181" s="26"/>
    </row>
    <row r="182" spans="1:254" s="28" customFormat="1" ht="15" customHeight="1">
      <c r="A182" s="27"/>
      <c r="B182" s="26"/>
      <c r="C182" s="28" t="s">
        <v>11</v>
      </c>
      <c r="D182" s="28" t="s">
        <v>8</v>
      </c>
      <c r="E182" s="26" t="s">
        <v>47</v>
      </c>
      <c r="F182" s="29"/>
      <c r="G182" s="30">
        <f t="shared" si="34"/>
        <v>0</v>
      </c>
      <c r="H182" s="30">
        <f t="shared" si="35"/>
        <v>0</v>
      </c>
      <c r="I182" s="30">
        <f t="shared" si="35"/>
        <v>0</v>
      </c>
      <c r="J182" s="31">
        <f t="shared" si="36"/>
        <v>0</v>
      </c>
      <c r="K182" s="31">
        <f t="shared" si="36"/>
        <v>0</v>
      </c>
      <c r="L182" s="31">
        <f t="shared" si="37"/>
        <v>0</v>
      </c>
      <c r="M182" s="32">
        <f t="shared" si="38"/>
        <v>0</v>
      </c>
      <c r="N182" s="32">
        <f t="shared" si="39"/>
        <v>0</v>
      </c>
      <c r="O182" s="32">
        <f t="shared" si="40"/>
        <v>0</v>
      </c>
      <c r="P182" s="32">
        <f t="shared" si="41"/>
        <v>0</v>
      </c>
      <c r="Q182" s="30">
        <v>1.077</v>
      </c>
      <c r="R182" s="29">
        <f t="shared" si="42"/>
        <v>0</v>
      </c>
      <c r="S182" s="30">
        <v>0.567</v>
      </c>
      <c r="T182" s="39" t="s">
        <v>9</v>
      </c>
      <c r="U182" s="34"/>
      <c r="V182" s="29">
        <f>SUM(F182/0.794*100)</f>
        <v>0</v>
      </c>
      <c r="W182" s="26"/>
      <c r="X182" s="51"/>
      <c r="Y182" s="55"/>
      <c r="Z182" s="26"/>
      <c r="AA182" s="29"/>
      <c r="AB182" s="30"/>
      <c r="AC182" s="30"/>
      <c r="AD182" s="30"/>
      <c r="AE182" s="31"/>
      <c r="AF182" s="31"/>
      <c r="AG182" s="31"/>
      <c r="AH182" s="32"/>
      <c r="AI182" s="32"/>
      <c r="AJ182" s="32"/>
      <c r="AK182" s="32"/>
      <c r="AL182" s="30"/>
      <c r="AM182" s="29"/>
      <c r="AN182" s="30"/>
      <c r="AO182" s="33"/>
      <c r="AP182" s="34"/>
      <c r="AQ182" s="36"/>
      <c r="AR182" s="26"/>
      <c r="AU182" s="26"/>
      <c r="AV182" s="29"/>
      <c r="AW182" s="30"/>
      <c r="AX182" s="30"/>
      <c r="AY182" s="30"/>
      <c r="AZ182" s="31"/>
      <c r="BA182" s="31"/>
      <c r="BB182" s="31"/>
      <c r="BC182" s="32"/>
      <c r="BD182" s="32"/>
      <c r="BE182" s="32"/>
      <c r="BF182" s="32"/>
      <c r="BG182" s="30"/>
      <c r="BH182" s="29"/>
      <c r="BI182" s="30"/>
      <c r="BJ182" s="33"/>
      <c r="BK182" s="34"/>
      <c r="BL182" s="36"/>
      <c r="BM182" s="26"/>
      <c r="BP182" s="26"/>
      <c r="BQ182" s="29"/>
      <c r="BR182" s="30"/>
      <c r="BS182" s="30"/>
      <c r="BT182" s="30"/>
      <c r="BU182" s="31"/>
      <c r="BV182" s="31"/>
      <c r="BW182" s="31"/>
      <c r="BX182" s="32"/>
      <c r="BY182" s="32"/>
      <c r="BZ182" s="32"/>
      <c r="CA182" s="32"/>
      <c r="CB182" s="30"/>
      <c r="CC182" s="29"/>
      <c r="CD182" s="30"/>
      <c r="CE182" s="33"/>
      <c r="CF182" s="34"/>
      <c r="CG182" s="36"/>
      <c r="CH182" s="26"/>
      <c r="CK182" s="26"/>
      <c r="CL182" s="29"/>
      <c r="CM182" s="30"/>
      <c r="CN182" s="30"/>
      <c r="CO182" s="30"/>
      <c r="CP182" s="31"/>
      <c r="CQ182" s="31"/>
      <c r="CR182" s="31"/>
      <c r="CS182" s="32"/>
      <c r="CT182" s="32"/>
      <c r="CU182" s="32"/>
      <c r="CV182" s="32"/>
      <c r="CW182" s="30"/>
      <c r="CX182" s="29"/>
      <c r="CY182" s="30"/>
      <c r="CZ182" s="33"/>
      <c r="DA182" s="34"/>
      <c r="DB182" s="36"/>
      <c r="DC182" s="26"/>
      <c r="DF182" s="26"/>
      <c r="DG182" s="29"/>
      <c r="DH182" s="30"/>
      <c r="DI182" s="30"/>
      <c r="DJ182" s="30"/>
      <c r="DK182" s="31"/>
      <c r="DL182" s="31"/>
      <c r="DM182" s="31"/>
      <c r="DN182" s="32"/>
      <c r="DO182" s="32"/>
      <c r="DP182" s="32"/>
      <c r="DQ182" s="32"/>
      <c r="DR182" s="30"/>
      <c r="DS182" s="29"/>
      <c r="DT182" s="30"/>
      <c r="DU182" s="33"/>
      <c r="DV182" s="34"/>
      <c r="DW182" s="36"/>
      <c r="DX182" s="26"/>
      <c r="EA182" s="26"/>
      <c r="EB182" s="29"/>
      <c r="EC182" s="30"/>
      <c r="ED182" s="30"/>
      <c r="EE182" s="30"/>
      <c r="EF182" s="31"/>
      <c r="EG182" s="31"/>
      <c r="EH182" s="31"/>
      <c r="EI182" s="32"/>
      <c r="EJ182" s="32"/>
      <c r="EK182" s="32"/>
      <c r="EL182" s="32"/>
      <c r="EM182" s="30"/>
      <c r="EN182" s="29"/>
      <c r="EO182" s="30"/>
      <c r="EP182" s="33"/>
      <c r="EQ182" s="34"/>
      <c r="ER182" s="36"/>
      <c r="ES182" s="26"/>
      <c r="EV182" s="26"/>
      <c r="EW182" s="29"/>
      <c r="EX182" s="30"/>
      <c r="EY182" s="30"/>
      <c r="EZ182" s="30"/>
      <c r="FA182" s="31"/>
      <c r="FB182" s="31"/>
      <c r="FC182" s="31"/>
      <c r="FD182" s="32"/>
      <c r="FE182" s="32"/>
      <c r="FF182" s="32"/>
      <c r="FG182" s="32"/>
      <c r="FH182" s="30"/>
      <c r="FI182" s="29"/>
      <c r="FJ182" s="30"/>
      <c r="FK182" s="33"/>
      <c r="FL182" s="34"/>
      <c r="FM182" s="36"/>
      <c r="FN182" s="26"/>
      <c r="FQ182" s="26"/>
      <c r="FR182" s="29"/>
      <c r="FS182" s="30"/>
      <c r="FT182" s="30"/>
      <c r="FU182" s="30"/>
      <c r="FV182" s="31"/>
      <c r="FW182" s="31"/>
      <c r="FX182" s="31"/>
      <c r="FY182" s="32"/>
      <c r="FZ182" s="32"/>
      <c r="GA182" s="32"/>
      <c r="GB182" s="32"/>
      <c r="GC182" s="30"/>
      <c r="GD182" s="29"/>
      <c r="GE182" s="30"/>
      <c r="GF182" s="33"/>
      <c r="GG182" s="34"/>
      <c r="GH182" s="36"/>
      <c r="GI182" s="26"/>
      <c r="GL182" s="26"/>
      <c r="GM182" s="29"/>
      <c r="GN182" s="30"/>
      <c r="GO182" s="30"/>
      <c r="GP182" s="30"/>
      <c r="GQ182" s="31"/>
      <c r="GR182" s="31"/>
      <c r="GS182" s="31"/>
      <c r="GT182" s="32"/>
      <c r="GU182" s="32"/>
      <c r="GV182" s="32"/>
      <c r="GW182" s="32"/>
      <c r="GX182" s="30"/>
      <c r="GY182" s="29"/>
      <c r="GZ182" s="30"/>
      <c r="HA182" s="33"/>
      <c r="HB182" s="34"/>
      <c r="HC182" s="36"/>
      <c r="HD182" s="26"/>
      <c r="HG182" s="26"/>
      <c r="HH182" s="29"/>
      <c r="HI182" s="30"/>
      <c r="HJ182" s="30"/>
      <c r="HK182" s="30"/>
      <c r="HL182" s="31"/>
      <c r="HM182" s="31"/>
      <c r="HN182" s="31"/>
      <c r="HO182" s="32"/>
      <c r="HP182" s="32"/>
      <c r="HQ182" s="32"/>
      <c r="HR182" s="32"/>
      <c r="HS182" s="30"/>
      <c r="HT182" s="29"/>
      <c r="HU182" s="30"/>
      <c r="HV182" s="33"/>
      <c r="HW182" s="34"/>
      <c r="HX182" s="36"/>
      <c r="HY182" s="26"/>
      <c r="IB182" s="26"/>
      <c r="IC182" s="29"/>
      <c r="ID182" s="30"/>
      <c r="IE182" s="30"/>
      <c r="IF182" s="30"/>
      <c r="IG182" s="31"/>
      <c r="IH182" s="31"/>
      <c r="II182" s="31"/>
      <c r="IJ182" s="32"/>
      <c r="IK182" s="32"/>
      <c r="IL182" s="32"/>
      <c r="IM182" s="32"/>
      <c r="IN182" s="30"/>
      <c r="IO182" s="29"/>
      <c r="IP182" s="30"/>
      <c r="IQ182" s="33"/>
      <c r="IR182" s="34"/>
      <c r="IS182" s="36"/>
      <c r="IT182" s="26"/>
    </row>
    <row r="183" spans="1:22" ht="15" customHeight="1">
      <c r="A183" s="44"/>
      <c r="B183" s="45"/>
      <c r="C183" s="28" t="s">
        <v>7</v>
      </c>
      <c r="D183" s="28" t="s">
        <v>8</v>
      </c>
      <c r="E183" s="26" t="s">
        <v>48</v>
      </c>
      <c r="G183" s="30">
        <f t="shared" si="34"/>
        <v>0</v>
      </c>
      <c r="H183" s="30">
        <f t="shared" si="35"/>
        <v>0</v>
      </c>
      <c r="I183" s="30">
        <f t="shared" si="35"/>
        <v>0</v>
      </c>
      <c r="J183" s="31">
        <f t="shared" si="36"/>
        <v>0</v>
      </c>
      <c r="K183" s="31">
        <f t="shared" si="36"/>
        <v>0</v>
      </c>
      <c r="L183" s="31">
        <f t="shared" si="37"/>
        <v>0</v>
      </c>
      <c r="M183" s="32">
        <f t="shared" si="38"/>
        <v>0</v>
      </c>
      <c r="N183" s="32">
        <f t="shared" si="39"/>
        <v>0</v>
      </c>
      <c r="O183" s="32">
        <f t="shared" si="40"/>
        <v>0</v>
      </c>
      <c r="P183" s="32">
        <f t="shared" si="41"/>
        <v>0</v>
      </c>
      <c r="Q183" s="30">
        <v>3.629</v>
      </c>
      <c r="R183" s="29">
        <f t="shared" si="42"/>
        <v>0</v>
      </c>
      <c r="S183" s="30">
        <v>2.5515</v>
      </c>
      <c r="T183" s="33" t="str">
        <f>IF(F183&gt;=S183,"Q","-")</f>
        <v>-</v>
      </c>
      <c r="U183" s="12" t="s">
        <v>218</v>
      </c>
      <c r="V183" s="30">
        <f>SUM(F183/2.268*100)</f>
        <v>0</v>
      </c>
    </row>
    <row r="184" spans="1:25" s="40" customFormat="1" ht="15" customHeight="1">
      <c r="A184" s="44"/>
      <c r="B184" s="45"/>
      <c r="C184" s="28" t="s">
        <v>13</v>
      </c>
      <c r="D184" s="28" t="s">
        <v>8</v>
      </c>
      <c r="E184" s="26" t="s">
        <v>48</v>
      </c>
      <c r="F184" s="29"/>
      <c r="G184" s="30">
        <f t="shared" si="34"/>
        <v>0</v>
      </c>
      <c r="H184" s="30">
        <f t="shared" si="35"/>
        <v>0</v>
      </c>
      <c r="I184" s="30">
        <f t="shared" si="35"/>
        <v>0</v>
      </c>
      <c r="J184" s="31">
        <f t="shared" si="36"/>
        <v>0</v>
      </c>
      <c r="K184" s="31">
        <f t="shared" si="36"/>
        <v>0</v>
      </c>
      <c r="L184" s="31">
        <f t="shared" si="37"/>
        <v>0</v>
      </c>
      <c r="M184" s="32">
        <f t="shared" si="38"/>
        <v>0</v>
      </c>
      <c r="N184" s="32">
        <f t="shared" si="39"/>
        <v>0</v>
      </c>
      <c r="O184" s="32">
        <f t="shared" si="40"/>
        <v>0</v>
      </c>
      <c r="P184" s="32">
        <f t="shared" si="41"/>
        <v>0</v>
      </c>
      <c r="Q184" s="30">
        <v>3.629</v>
      </c>
      <c r="R184" s="29">
        <f t="shared" si="42"/>
        <v>0</v>
      </c>
      <c r="S184" s="30">
        <v>0.907</v>
      </c>
      <c r="T184" s="33" t="str">
        <f>IF(F184&gt;=S184,"Q","-")</f>
        <v>-</v>
      </c>
      <c r="U184" s="34"/>
      <c r="V184" s="30">
        <f>SUM(F184/2.268*100)</f>
        <v>0</v>
      </c>
      <c r="X184" s="52"/>
      <c r="Y184" s="41"/>
    </row>
    <row r="185" spans="1:254" s="28" customFormat="1" ht="15" customHeight="1">
      <c r="A185" s="27"/>
      <c r="B185" s="26"/>
      <c r="C185" s="28" t="s">
        <v>10</v>
      </c>
      <c r="D185" s="28" t="s">
        <v>8</v>
      </c>
      <c r="E185" s="26" t="s">
        <v>48</v>
      </c>
      <c r="F185" s="29"/>
      <c r="G185" s="30">
        <f t="shared" si="34"/>
        <v>0</v>
      </c>
      <c r="H185" s="30">
        <f t="shared" si="35"/>
        <v>0</v>
      </c>
      <c r="I185" s="30">
        <f t="shared" si="35"/>
        <v>0</v>
      </c>
      <c r="J185" s="31">
        <f t="shared" si="36"/>
        <v>0</v>
      </c>
      <c r="K185" s="31">
        <f t="shared" si="36"/>
        <v>0</v>
      </c>
      <c r="L185" s="31">
        <f t="shared" si="37"/>
        <v>0</v>
      </c>
      <c r="M185" s="32">
        <f t="shared" si="38"/>
        <v>0</v>
      </c>
      <c r="N185" s="32">
        <f t="shared" si="39"/>
        <v>0</v>
      </c>
      <c r="O185" s="32">
        <f t="shared" si="40"/>
        <v>0</v>
      </c>
      <c r="P185" s="32">
        <f t="shared" si="41"/>
        <v>0</v>
      </c>
      <c r="Q185" s="30">
        <v>3.629</v>
      </c>
      <c r="R185" s="29">
        <f t="shared" si="42"/>
        <v>0</v>
      </c>
      <c r="S185" s="30">
        <v>0.907</v>
      </c>
      <c r="T185" s="33" t="str">
        <f>IF(F185&gt;=S185,"Q","-")</f>
        <v>-</v>
      </c>
      <c r="U185" s="34"/>
      <c r="V185" s="30">
        <f>SUM(F185/2.268*100)</f>
        <v>0</v>
      </c>
      <c r="W185" s="26"/>
      <c r="X185" s="51"/>
      <c r="Y185" s="55"/>
      <c r="Z185" s="26"/>
      <c r="AA185" s="29"/>
      <c r="AB185" s="30"/>
      <c r="AC185" s="30"/>
      <c r="AD185" s="30"/>
      <c r="AE185" s="31"/>
      <c r="AF185" s="31"/>
      <c r="AG185" s="31"/>
      <c r="AH185" s="32"/>
      <c r="AI185" s="32"/>
      <c r="AJ185" s="32"/>
      <c r="AK185" s="32"/>
      <c r="AL185" s="30"/>
      <c r="AM185" s="29"/>
      <c r="AN185" s="30"/>
      <c r="AO185" s="33"/>
      <c r="AP185" s="34"/>
      <c r="AQ185" s="36"/>
      <c r="AR185" s="26"/>
      <c r="AU185" s="26"/>
      <c r="AV185" s="29"/>
      <c r="AW185" s="30"/>
      <c r="AX185" s="30"/>
      <c r="AY185" s="30"/>
      <c r="AZ185" s="31"/>
      <c r="BA185" s="31"/>
      <c r="BB185" s="31"/>
      <c r="BC185" s="32"/>
      <c r="BD185" s="32"/>
      <c r="BE185" s="32"/>
      <c r="BF185" s="32"/>
      <c r="BG185" s="30"/>
      <c r="BH185" s="29"/>
      <c r="BI185" s="30"/>
      <c r="BJ185" s="33"/>
      <c r="BK185" s="34"/>
      <c r="BL185" s="36"/>
      <c r="BM185" s="26"/>
      <c r="BP185" s="26"/>
      <c r="BQ185" s="29"/>
      <c r="BR185" s="30"/>
      <c r="BS185" s="30"/>
      <c r="BT185" s="30"/>
      <c r="BU185" s="31"/>
      <c r="BV185" s="31"/>
      <c r="BW185" s="31"/>
      <c r="BX185" s="32"/>
      <c r="BY185" s="32"/>
      <c r="BZ185" s="32"/>
      <c r="CA185" s="32"/>
      <c r="CB185" s="30"/>
      <c r="CC185" s="29"/>
      <c r="CD185" s="30"/>
      <c r="CE185" s="33"/>
      <c r="CF185" s="34"/>
      <c r="CG185" s="36"/>
      <c r="CH185" s="26"/>
      <c r="CK185" s="26"/>
      <c r="CL185" s="29"/>
      <c r="CM185" s="30"/>
      <c r="CN185" s="30"/>
      <c r="CO185" s="30"/>
      <c r="CP185" s="31"/>
      <c r="CQ185" s="31"/>
      <c r="CR185" s="31"/>
      <c r="CS185" s="32"/>
      <c r="CT185" s="32"/>
      <c r="CU185" s="32"/>
      <c r="CV185" s="32"/>
      <c r="CW185" s="30"/>
      <c r="CX185" s="29"/>
      <c r="CY185" s="30"/>
      <c r="CZ185" s="33"/>
      <c r="DA185" s="34"/>
      <c r="DB185" s="36"/>
      <c r="DC185" s="26"/>
      <c r="DF185" s="26"/>
      <c r="DG185" s="29"/>
      <c r="DH185" s="30"/>
      <c r="DI185" s="30"/>
      <c r="DJ185" s="30"/>
      <c r="DK185" s="31"/>
      <c r="DL185" s="31"/>
      <c r="DM185" s="31"/>
      <c r="DN185" s="32"/>
      <c r="DO185" s="32"/>
      <c r="DP185" s="32"/>
      <c r="DQ185" s="32"/>
      <c r="DR185" s="30"/>
      <c r="DS185" s="29"/>
      <c r="DT185" s="30"/>
      <c r="DU185" s="33"/>
      <c r="DV185" s="34"/>
      <c r="DW185" s="36"/>
      <c r="DX185" s="26"/>
      <c r="EA185" s="26"/>
      <c r="EB185" s="29"/>
      <c r="EC185" s="30"/>
      <c r="ED185" s="30"/>
      <c r="EE185" s="30"/>
      <c r="EF185" s="31"/>
      <c r="EG185" s="31"/>
      <c r="EH185" s="31"/>
      <c r="EI185" s="32"/>
      <c r="EJ185" s="32"/>
      <c r="EK185" s="32"/>
      <c r="EL185" s="32"/>
      <c r="EM185" s="30"/>
      <c r="EN185" s="29"/>
      <c r="EO185" s="30"/>
      <c r="EP185" s="33"/>
      <c r="EQ185" s="34"/>
      <c r="ER185" s="36"/>
      <c r="ES185" s="26"/>
      <c r="EV185" s="26"/>
      <c r="EW185" s="29"/>
      <c r="EX185" s="30"/>
      <c r="EY185" s="30"/>
      <c r="EZ185" s="30"/>
      <c r="FA185" s="31"/>
      <c r="FB185" s="31"/>
      <c r="FC185" s="31"/>
      <c r="FD185" s="32"/>
      <c r="FE185" s="32"/>
      <c r="FF185" s="32"/>
      <c r="FG185" s="32"/>
      <c r="FH185" s="30"/>
      <c r="FI185" s="29"/>
      <c r="FJ185" s="30"/>
      <c r="FK185" s="33"/>
      <c r="FL185" s="34"/>
      <c r="FM185" s="36"/>
      <c r="FN185" s="26"/>
      <c r="FQ185" s="26"/>
      <c r="FR185" s="29"/>
      <c r="FS185" s="30"/>
      <c r="FT185" s="30"/>
      <c r="FU185" s="30"/>
      <c r="FV185" s="31"/>
      <c r="FW185" s="31"/>
      <c r="FX185" s="31"/>
      <c r="FY185" s="32"/>
      <c r="FZ185" s="32"/>
      <c r="GA185" s="32"/>
      <c r="GB185" s="32"/>
      <c r="GC185" s="30"/>
      <c r="GD185" s="29"/>
      <c r="GE185" s="30"/>
      <c r="GF185" s="33"/>
      <c r="GG185" s="34"/>
      <c r="GH185" s="36"/>
      <c r="GI185" s="26"/>
      <c r="GL185" s="26"/>
      <c r="GM185" s="29"/>
      <c r="GN185" s="30"/>
      <c r="GO185" s="30"/>
      <c r="GP185" s="30"/>
      <c r="GQ185" s="31"/>
      <c r="GR185" s="31"/>
      <c r="GS185" s="31"/>
      <c r="GT185" s="32"/>
      <c r="GU185" s="32"/>
      <c r="GV185" s="32"/>
      <c r="GW185" s="32"/>
      <c r="GX185" s="30"/>
      <c r="GY185" s="29"/>
      <c r="GZ185" s="30"/>
      <c r="HA185" s="33"/>
      <c r="HB185" s="34"/>
      <c r="HC185" s="36"/>
      <c r="HD185" s="26"/>
      <c r="HG185" s="26"/>
      <c r="HH185" s="29"/>
      <c r="HI185" s="30"/>
      <c r="HJ185" s="30"/>
      <c r="HK185" s="30"/>
      <c r="HL185" s="31"/>
      <c r="HM185" s="31"/>
      <c r="HN185" s="31"/>
      <c r="HO185" s="32"/>
      <c r="HP185" s="32"/>
      <c r="HQ185" s="32"/>
      <c r="HR185" s="32"/>
      <c r="HS185" s="30"/>
      <c r="HT185" s="29"/>
      <c r="HU185" s="30"/>
      <c r="HV185" s="33"/>
      <c r="HW185" s="34"/>
      <c r="HX185" s="36"/>
      <c r="HY185" s="26"/>
      <c r="IB185" s="26"/>
      <c r="IC185" s="29"/>
      <c r="ID185" s="30"/>
      <c r="IE185" s="30"/>
      <c r="IF185" s="30"/>
      <c r="IG185" s="31"/>
      <c r="IH185" s="31"/>
      <c r="II185" s="31"/>
      <c r="IJ185" s="32"/>
      <c r="IK185" s="32"/>
      <c r="IL185" s="32"/>
      <c r="IM185" s="32"/>
      <c r="IN185" s="30"/>
      <c r="IO185" s="29"/>
      <c r="IP185" s="30"/>
      <c r="IQ185" s="33"/>
      <c r="IR185" s="34"/>
      <c r="IS185" s="36"/>
      <c r="IT185" s="26"/>
    </row>
    <row r="186" spans="1:254" s="28" customFormat="1" ht="15" customHeight="1">
      <c r="A186" s="44"/>
      <c r="B186" s="45"/>
      <c r="C186" s="28" t="s">
        <v>11</v>
      </c>
      <c r="D186" s="28" t="s">
        <v>8</v>
      </c>
      <c r="E186" s="26" t="s">
        <v>48</v>
      </c>
      <c r="F186" s="29"/>
      <c r="G186" s="30">
        <f t="shared" si="34"/>
        <v>0</v>
      </c>
      <c r="H186" s="30">
        <f t="shared" si="35"/>
        <v>0</v>
      </c>
      <c r="I186" s="30">
        <f t="shared" si="35"/>
        <v>0</v>
      </c>
      <c r="J186" s="31">
        <f t="shared" si="36"/>
        <v>0</v>
      </c>
      <c r="K186" s="31">
        <f t="shared" si="36"/>
        <v>0</v>
      </c>
      <c r="L186" s="31">
        <f t="shared" si="37"/>
        <v>0</v>
      </c>
      <c r="M186" s="32">
        <f t="shared" si="38"/>
        <v>0</v>
      </c>
      <c r="N186" s="32">
        <f t="shared" si="39"/>
        <v>0</v>
      </c>
      <c r="O186" s="32">
        <f t="shared" si="40"/>
        <v>0</v>
      </c>
      <c r="P186" s="32">
        <f t="shared" si="41"/>
        <v>0</v>
      </c>
      <c r="Q186" s="30">
        <v>3.629</v>
      </c>
      <c r="R186" s="29">
        <f t="shared" si="42"/>
        <v>0</v>
      </c>
      <c r="S186" s="30">
        <v>0.907</v>
      </c>
      <c r="T186" s="39" t="s">
        <v>9</v>
      </c>
      <c r="U186" s="34"/>
      <c r="V186" s="30">
        <f>SUM(F186/2.268*100)</f>
        <v>0</v>
      </c>
      <c r="W186" s="26"/>
      <c r="X186" s="51"/>
      <c r="Y186" s="55"/>
      <c r="Z186" s="26"/>
      <c r="AA186" s="29"/>
      <c r="AB186" s="30"/>
      <c r="AC186" s="30"/>
      <c r="AD186" s="30"/>
      <c r="AE186" s="31"/>
      <c r="AF186" s="31"/>
      <c r="AG186" s="31"/>
      <c r="AH186" s="32"/>
      <c r="AI186" s="32"/>
      <c r="AJ186" s="32"/>
      <c r="AK186" s="32"/>
      <c r="AL186" s="30"/>
      <c r="AM186" s="29"/>
      <c r="AN186" s="30"/>
      <c r="AO186" s="33"/>
      <c r="AP186" s="34"/>
      <c r="AQ186" s="36"/>
      <c r="AR186" s="26"/>
      <c r="AU186" s="26"/>
      <c r="AV186" s="29"/>
      <c r="AW186" s="30"/>
      <c r="AX186" s="30"/>
      <c r="AY186" s="30"/>
      <c r="AZ186" s="31"/>
      <c r="BA186" s="31"/>
      <c r="BB186" s="31"/>
      <c r="BC186" s="32"/>
      <c r="BD186" s="32"/>
      <c r="BE186" s="32"/>
      <c r="BF186" s="32"/>
      <c r="BG186" s="30"/>
      <c r="BH186" s="29"/>
      <c r="BI186" s="30"/>
      <c r="BJ186" s="33"/>
      <c r="BK186" s="34"/>
      <c r="BL186" s="36"/>
      <c r="BM186" s="26"/>
      <c r="BP186" s="26"/>
      <c r="BQ186" s="29"/>
      <c r="BR186" s="30"/>
      <c r="BS186" s="30"/>
      <c r="BT186" s="30"/>
      <c r="BU186" s="31"/>
      <c r="BV186" s="31"/>
      <c r="BW186" s="31"/>
      <c r="BX186" s="32"/>
      <c r="BY186" s="32"/>
      <c r="BZ186" s="32"/>
      <c r="CA186" s="32"/>
      <c r="CB186" s="30"/>
      <c r="CC186" s="29"/>
      <c r="CD186" s="30"/>
      <c r="CE186" s="33"/>
      <c r="CF186" s="34"/>
      <c r="CG186" s="36"/>
      <c r="CH186" s="26"/>
      <c r="CK186" s="26"/>
      <c r="CL186" s="29"/>
      <c r="CM186" s="30"/>
      <c r="CN186" s="30"/>
      <c r="CO186" s="30"/>
      <c r="CP186" s="31"/>
      <c r="CQ186" s="31"/>
      <c r="CR186" s="31"/>
      <c r="CS186" s="32"/>
      <c r="CT186" s="32"/>
      <c r="CU186" s="32"/>
      <c r="CV186" s="32"/>
      <c r="CW186" s="30"/>
      <c r="CX186" s="29"/>
      <c r="CY186" s="30"/>
      <c r="CZ186" s="33"/>
      <c r="DA186" s="34"/>
      <c r="DB186" s="36"/>
      <c r="DC186" s="26"/>
      <c r="DF186" s="26"/>
      <c r="DG186" s="29"/>
      <c r="DH186" s="30"/>
      <c r="DI186" s="30"/>
      <c r="DJ186" s="30"/>
      <c r="DK186" s="31"/>
      <c r="DL186" s="31"/>
      <c r="DM186" s="31"/>
      <c r="DN186" s="32"/>
      <c r="DO186" s="32"/>
      <c r="DP186" s="32"/>
      <c r="DQ186" s="32"/>
      <c r="DR186" s="30"/>
      <c r="DS186" s="29"/>
      <c r="DT186" s="30"/>
      <c r="DU186" s="33"/>
      <c r="DV186" s="34"/>
      <c r="DW186" s="36"/>
      <c r="DX186" s="26"/>
      <c r="EA186" s="26"/>
      <c r="EB186" s="29"/>
      <c r="EC186" s="30"/>
      <c r="ED186" s="30"/>
      <c r="EE186" s="30"/>
      <c r="EF186" s="31"/>
      <c r="EG186" s="31"/>
      <c r="EH186" s="31"/>
      <c r="EI186" s="32"/>
      <c r="EJ186" s="32"/>
      <c r="EK186" s="32"/>
      <c r="EL186" s="32"/>
      <c r="EM186" s="30"/>
      <c r="EN186" s="29"/>
      <c r="EO186" s="30"/>
      <c r="EP186" s="33"/>
      <c r="EQ186" s="34"/>
      <c r="ER186" s="36"/>
      <c r="ES186" s="26"/>
      <c r="EV186" s="26"/>
      <c r="EW186" s="29"/>
      <c r="EX186" s="30"/>
      <c r="EY186" s="30"/>
      <c r="EZ186" s="30"/>
      <c r="FA186" s="31"/>
      <c r="FB186" s="31"/>
      <c r="FC186" s="31"/>
      <c r="FD186" s="32"/>
      <c r="FE186" s="32"/>
      <c r="FF186" s="32"/>
      <c r="FG186" s="32"/>
      <c r="FH186" s="30"/>
      <c r="FI186" s="29"/>
      <c r="FJ186" s="30"/>
      <c r="FK186" s="33"/>
      <c r="FL186" s="34"/>
      <c r="FM186" s="36"/>
      <c r="FN186" s="26"/>
      <c r="FQ186" s="26"/>
      <c r="FR186" s="29"/>
      <c r="FS186" s="30"/>
      <c r="FT186" s="30"/>
      <c r="FU186" s="30"/>
      <c r="FV186" s="31"/>
      <c r="FW186" s="31"/>
      <c r="FX186" s="31"/>
      <c r="FY186" s="32"/>
      <c r="FZ186" s="32"/>
      <c r="GA186" s="32"/>
      <c r="GB186" s="32"/>
      <c r="GC186" s="30"/>
      <c r="GD186" s="29"/>
      <c r="GE186" s="30"/>
      <c r="GF186" s="33"/>
      <c r="GG186" s="34"/>
      <c r="GH186" s="36"/>
      <c r="GI186" s="26"/>
      <c r="GL186" s="26"/>
      <c r="GM186" s="29"/>
      <c r="GN186" s="30"/>
      <c r="GO186" s="30"/>
      <c r="GP186" s="30"/>
      <c r="GQ186" s="31"/>
      <c r="GR186" s="31"/>
      <c r="GS186" s="31"/>
      <c r="GT186" s="32"/>
      <c r="GU186" s="32"/>
      <c r="GV186" s="32"/>
      <c r="GW186" s="32"/>
      <c r="GX186" s="30"/>
      <c r="GY186" s="29"/>
      <c r="GZ186" s="30"/>
      <c r="HA186" s="33"/>
      <c r="HB186" s="34"/>
      <c r="HC186" s="36"/>
      <c r="HD186" s="26"/>
      <c r="HG186" s="26"/>
      <c r="HH186" s="29"/>
      <c r="HI186" s="30"/>
      <c r="HJ186" s="30"/>
      <c r="HK186" s="30"/>
      <c r="HL186" s="31"/>
      <c r="HM186" s="31"/>
      <c r="HN186" s="31"/>
      <c r="HO186" s="32"/>
      <c r="HP186" s="32"/>
      <c r="HQ186" s="32"/>
      <c r="HR186" s="32"/>
      <c r="HS186" s="30"/>
      <c r="HT186" s="29"/>
      <c r="HU186" s="30"/>
      <c r="HV186" s="33"/>
      <c r="HW186" s="34"/>
      <c r="HX186" s="36"/>
      <c r="HY186" s="26"/>
      <c r="IB186" s="26"/>
      <c r="IC186" s="29"/>
      <c r="ID186" s="30"/>
      <c r="IE186" s="30"/>
      <c r="IF186" s="30"/>
      <c r="IG186" s="31"/>
      <c r="IH186" s="31"/>
      <c r="II186" s="31"/>
      <c r="IJ186" s="32"/>
      <c r="IK186" s="32"/>
      <c r="IL186" s="32"/>
      <c r="IM186" s="32"/>
      <c r="IN186" s="30"/>
      <c r="IO186" s="29"/>
      <c r="IP186" s="30"/>
      <c r="IQ186" s="33"/>
      <c r="IR186" s="34"/>
      <c r="IS186" s="36"/>
      <c r="IT186" s="26"/>
    </row>
    <row r="187" spans="1:22" ht="15" customHeight="1">
      <c r="A187" s="44"/>
      <c r="B187" s="45"/>
      <c r="C187" s="28" t="s">
        <v>7</v>
      </c>
      <c r="D187" s="28" t="s">
        <v>8</v>
      </c>
      <c r="E187" s="26" t="s">
        <v>49</v>
      </c>
      <c r="G187" s="30">
        <f t="shared" si="34"/>
        <v>0</v>
      </c>
      <c r="H187" s="30">
        <f t="shared" si="35"/>
        <v>0</v>
      </c>
      <c r="I187" s="30">
        <f t="shared" si="35"/>
        <v>0</v>
      </c>
      <c r="J187" s="31">
        <f t="shared" si="36"/>
        <v>0</v>
      </c>
      <c r="K187" s="31">
        <f t="shared" si="36"/>
        <v>0</v>
      </c>
      <c r="L187" s="31">
        <f t="shared" si="37"/>
        <v>0</v>
      </c>
      <c r="M187" s="32">
        <f t="shared" si="38"/>
        <v>0</v>
      </c>
      <c r="N187" s="32">
        <f t="shared" si="39"/>
        <v>0</v>
      </c>
      <c r="O187" s="32">
        <f t="shared" si="40"/>
        <v>0</v>
      </c>
      <c r="P187" s="32">
        <f t="shared" si="41"/>
        <v>0</v>
      </c>
      <c r="Q187" s="30">
        <v>0.68</v>
      </c>
      <c r="R187" s="29">
        <f t="shared" si="42"/>
        <v>0</v>
      </c>
      <c r="S187" s="30">
        <v>0.55275</v>
      </c>
      <c r="T187" s="33" t="str">
        <f>IF(F187&gt;=S187,"Q","-")</f>
        <v>-</v>
      </c>
      <c r="V187" s="29">
        <f>SUM(F187)/0.454*100</f>
        <v>0</v>
      </c>
    </row>
    <row r="188" spans="1:25" s="40" customFormat="1" ht="15" customHeight="1">
      <c r="A188" s="44"/>
      <c r="B188" s="45"/>
      <c r="C188" s="28" t="s">
        <v>13</v>
      </c>
      <c r="D188" s="28" t="s">
        <v>8</v>
      </c>
      <c r="E188" s="26" t="s">
        <v>49</v>
      </c>
      <c r="F188" s="29"/>
      <c r="G188" s="30">
        <f t="shared" si="34"/>
        <v>0</v>
      </c>
      <c r="H188" s="30">
        <f t="shared" si="35"/>
        <v>0</v>
      </c>
      <c r="I188" s="30">
        <f t="shared" si="35"/>
        <v>0</v>
      </c>
      <c r="J188" s="31">
        <f t="shared" si="36"/>
        <v>0</v>
      </c>
      <c r="K188" s="31">
        <f t="shared" si="36"/>
        <v>0</v>
      </c>
      <c r="L188" s="31">
        <f t="shared" si="37"/>
        <v>0</v>
      </c>
      <c r="M188" s="32">
        <f t="shared" si="38"/>
        <v>0</v>
      </c>
      <c r="N188" s="32">
        <f t="shared" si="39"/>
        <v>0</v>
      </c>
      <c r="O188" s="32">
        <f t="shared" si="40"/>
        <v>0</v>
      </c>
      <c r="P188" s="32">
        <f t="shared" si="41"/>
        <v>0</v>
      </c>
      <c r="Q188" s="30">
        <v>0.68</v>
      </c>
      <c r="R188" s="29">
        <f t="shared" si="42"/>
        <v>0</v>
      </c>
      <c r="S188" s="30">
        <v>0.283</v>
      </c>
      <c r="T188" s="33" t="str">
        <f>IF(F188&gt;=S188,"Q","-")</f>
        <v>-</v>
      </c>
      <c r="U188" s="34"/>
      <c r="V188" s="29">
        <f>SUM(F188)/0.454*100</f>
        <v>0</v>
      </c>
      <c r="X188" s="52"/>
      <c r="Y188" s="41"/>
    </row>
    <row r="189" spans="1:25" s="40" customFormat="1" ht="15" customHeight="1">
      <c r="A189" s="27"/>
      <c r="B189" s="26"/>
      <c r="C189" s="28" t="s">
        <v>10</v>
      </c>
      <c r="D189" s="28" t="s">
        <v>8</v>
      </c>
      <c r="E189" s="26" t="s">
        <v>49</v>
      </c>
      <c r="F189" s="29"/>
      <c r="G189" s="30">
        <f t="shared" si="34"/>
        <v>0</v>
      </c>
      <c r="H189" s="30">
        <f t="shared" si="35"/>
        <v>0</v>
      </c>
      <c r="I189" s="30">
        <f t="shared" si="35"/>
        <v>0</v>
      </c>
      <c r="J189" s="31">
        <f t="shared" si="36"/>
        <v>0</v>
      </c>
      <c r="K189" s="31">
        <f t="shared" si="36"/>
        <v>0</v>
      </c>
      <c r="L189" s="31">
        <f t="shared" si="37"/>
        <v>0</v>
      </c>
      <c r="M189" s="32">
        <f t="shared" si="38"/>
        <v>0</v>
      </c>
      <c r="N189" s="32">
        <f t="shared" si="39"/>
        <v>0</v>
      </c>
      <c r="O189" s="32">
        <f t="shared" si="40"/>
        <v>0</v>
      </c>
      <c r="P189" s="32">
        <f t="shared" si="41"/>
        <v>0</v>
      </c>
      <c r="Q189" s="30">
        <v>0.68</v>
      </c>
      <c r="R189" s="29">
        <f t="shared" si="42"/>
        <v>0</v>
      </c>
      <c r="S189" s="30">
        <v>0.283</v>
      </c>
      <c r="T189" s="33" t="str">
        <f>IF(F189&gt;=S189,"Q","-")</f>
        <v>-</v>
      </c>
      <c r="U189" s="34"/>
      <c r="V189" s="29">
        <f>SUM(F189)/0.454*100</f>
        <v>0</v>
      </c>
      <c r="X189" s="52"/>
      <c r="Y189" s="41"/>
    </row>
    <row r="190" spans="1:25" s="40" customFormat="1" ht="15" customHeight="1">
      <c r="A190" s="27"/>
      <c r="B190" s="26"/>
      <c r="C190" s="28" t="s">
        <v>11</v>
      </c>
      <c r="D190" s="28" t="s">
        <v>8</v>
      </c>
      <c r="E190" s="26" t="s">
        <v>49</v>
      </c>
      <c r="F190" s="29"/>
      <c r="G190" s="30">
        <f t="shared" si="34"/>
        <v>0</v>
      </c>
      <c r="H190" s="30">
        <f t="shared" si="35"/>
        <v>0</v>
      </c>
      <c r="I190" s="30">
        <f t="shared" si="35"/>
        <v>0</v>
      </c>
      <c r="J190" s="31">
        <f t="shared" si="36"/>
        <v>0</v>
      </c>
      <c r="K190" s="31">
        <f t="shared" si="36"/>
        <v>0</v>
      </c>
      <c r="L190" s="31">
        <f t="shared" si="37"/>
        <v>0</v>
      </c>
      <c r="M190" s="32">
        <f t="shared" si="38"/>
        <v>0</v>
      </c>
      <c r="N190" s="32">
        <f t="shared" si="39"/>
        <v>0</v>
      </c>
      <c r="O190" s="32">
        <f t="shared" si="40"/>
        <v>0</v>
      </c>
      <c r="P190" s="32">
        <f t="shared" si="41"/>
        <v>0</v>
      </c>
      <c r="Q190" s="30">
        <v>0.68</v>
      </c>
      <c r="R190" s="29">
        <f t="shared" si="42"/>
        <v>0</v>
      </c>
      <c r="S190" s="30">
        <v>0.283</v>
      </c>
      <c r="T190" s="39" t="s">
        <v>9</v>
      </c>
      <c r="U190" s="34"/>
      <c r="V190" s="29">
        <f>SUM(F190)/0.454*100</f>
        <v>0</v>
      </c>
      <c r="X190" s="52"/>
      <c r="Y190" s="41"/>
    </row>
    <row r="191" spans="1:254" s="28" customFormat="1" ht="15" customHeight="1">
      <c r="A191" s="44"/>
      <c r="B191" s="45"/>
      <c r="C191" s="28" t="s">
        <v>7</v>
      </c>
      <c r="D191" s="28" t="s">
        <v>8</v>
      </c>
      <c r="E191" s="26" t="s">
        <v>50</v>
      </c>
      <c r="F191" s="29"/>
      <c r="G191" s="30">
        <f t="shared" si="34"/>
        <v>0</v>
      </c>
      <c r="H191" s="30">
        <f t="shared" si="35"/>
        <v>0</v>
      </c>
      <c r="I191" s="30">
        <f t="shared" si="35"/>
        <v>0</v>
      </c>
      <c r="J191" s="31">
        <f t="shared" si="36"/>
        <v>0</v>
      </c>
      <c r="K191" s="31">
        <f t="shared" si="36"/>
        <v>0</v>
      </c>
      <c r="L191" s="31">
        <f t="shared" si="37"/>
        <v>0</v>
      </c>
      <c r="M191" s="32">
        <f t="shared" si="38"/>
        <v>0</v>
      </c>
      <c r="N191" s="32">
        <f t="shared" si="39"/>
        <v>0</v>
      </c>
      <c r="O191" s="32">
        <f t="shared" si="40"/>
        <v>0</v>
      </c>
      <c r="P191" s="32">
        <f t="shared" si="41"/>
        <v>0</v>
      </c>
      <c r="Q191" s="30">
        <v>5.443</v>
      </c>
      <c r="R191" s="29">
        <f t="shared" si="42"/>
        <v>0</v>
      </c>
      <c r="S191" s="30">
        <v>5.4435</v>
      </c>
      <c r="T191" s="33" t="str">
        <f>IF(F191&gt;=S191,"Q","-")</f>
        <v>-</v>
      </c>
      <c r="U191" s="34"/>
      <c r="V191" s="30">
        <f>SUM(F191/5.443*100)</f>
        <v>0</v>
      </c>
      <c r="W191" s="26"/>
      <c r="X191" s="51"/>
      <c r="Y191" s="55"/>
      <c r="Z191" s="26"/>
      <c r="AA191" s="29"/>
      <c r="AB191" s="30"/>
      <c r="AC191" s="30"/>
      <c r="AD191" s="30"/>
      <c r="AE191" s="31"/>
      <c r="AF191" s="31"/>
      <c r="AG191" s="31"/>
      <c r="AH191" s="32"/>
      <c r="AI191" s="32"/>
      <c r="AJ191" s="32"/>
      <c r="AK191" s="32"/>
      <c r="AL191" s="30"/>
      <c r="AM191" s="29"/>
      <c r="AN191" s="30"/>
      <c r="AO191" s="33"/>
      <c r="AP191" s="34"/>
      <c r="AQ191" s="36"/>
      <c r="AR191" s="26"/>
      <c r="AU191" s="26"/>
      <c r="AV191" s="29"/>
      <c r="AW191" s="30"/>
      <c r="AX191" s="30"/>
      <c r="AY191" s="30"/>
      <c r="AZ191" s="31"/>
      <c r="BA191" s="31"/>
      <c r="BB191" s="31"/>
      <c r="BC191" s="32"/>
      <c r="BD191" s="32"/>
      <c r="BE191" s="32"/>
      <c r="BF191" s="32"/>
      <c r="BG191" s="30"/>
      <c r="BH191" s="29"/>
      <c r="BI191" s="30"/>
      <c r="BJ191" s="33"/>
      <c r="BK191" s="34"/>
      <c r="BL191" s="36"/>
      <c r="BM191" s="26"/>
      <c r="BP191" s="26"/>
      <c r="BQ191" s="29"/>
      <c r="BR191" s="30"/>
      <c r="BS191" s="30"/>
      <c r="BT191" s="30"/>
      <c r="BU191" s="31"/>
      <c r="BV191" s="31"/>
      <c r="BW191" s="31"/>
      <c r="BX191" s="32"/>
      <c r="BY191" s="32"/>
      <c r="BZ191" s="32"/>
      <c r="CA191" s="32"/>
      <c r="CB191" s="30"/>
      <c r="CC191" s="29"/>
      <c r="CD191" s="30"/>
      <c r="CE191" s="33"/>
      <c r="CF191" s="34"/>
      <c r="CG191" s="36"/>
      <c r="CH191" s="26"/>
      <c r="CK191" s="26"/>
      <c r="CL191" s="29"/>
      <c r="CM191" s="30"/>
      <c r="CN191" s="30"/>
      <c r="CO191" s="30"/>
      <c r="CP191" s="31"/>
      <c r="CQ191" s="31"/>
      <c r="CR191" s="31"/>
      <c r="CS191" s="32"/>
      <c r="CT191" s="32"/>
      <c r="CU191" s="32"/>
      <c r="CV191" s="32"/>
      <c r="CW191" s="30"/>
      <c r="CX191" s="29"/>
      <c r="CY191" s="30"/>
      <c r="CZ191" s="33"/>
      <c r="DA191" s="34"/>
      <c r="DB191" s="36"/>
      <c r="DC191" s="26"/>
      <c r="DF191" s="26"/>
      <c r="DG191" s="29"/>
      <c r="DH191" s="30"/>
      <c r="DI191" s="30"/>
      <c r="DJ191" s="30"/>
      <c r="DK191" s="31"/>
      <c r="DL191" s="31"/>
      <c r="DM191" s="31"/>
      <c r="DN191" s="32"/>
      <c r="DO191" s="32"/>
      <c r="DP191" s="32"/>
      <c r="DQ191" s="32"/>
      <c r="DR191" s="30"/>
      <c r="DS191" s="29"/>
      <c r="DT191" s="30"/>
      <c r="DU191" s="33"/>
      <c r="DV191" s="34"/>
      <c r="DW191" s="36"/>
      <c r="DX191" s="26"/>
      <c r="EA191" s="26"/>
      <c r="EB191" s="29"/>
      <c r="EC191" s="30"/>
      <c r="ED191" s="30"/>
      <c r="EE191" s="30"/>
      <c r="EF191" s="31"/>
      <c r="EG191" s="31"/>
      <c r="EH191" s="31"/>
      <c r="EI191" s="32"/>
      <c r="EJ191" s="32"/>
      <c r="EK191" s="32"/>
      <c r="EL191" s="32"/>
      <c r="EM191" s="30"/>
      <c r="EN191" s="29"/>
      <c r="EO191" s="30"/>
      <c r="EP191" s="33"/>
      <c r="EQ191" s="34"/>
      <c r="ER191" s="36"/>
      <c r="ES191" s="26"/>
      <c r="EV191" s="26"/>
      <c r="EW191" s="29"/>
      <c r="EX191" s="30"/>
      <c r="EY191" s="30"/>
      <c r="EZ191" s="30"/>
      <c r="FA191" s="31"/>
      <c r="FB191" s="31"/>
      <c r="FC191" s="31"/>
      <c r="FD191" s="32"/>
      <c r="FE191" s="32"/>
      <c r="FF191" s="32"/>
      <c r="FG191" s="32"/>
      <c r="FH191" s="30"/>
      <c r="FI191" s="29"/>
      <c r="FJ191" s="30"/>
      <c r="FK191" s="33"/>
      <c r="FL191" s="34"/>
      <c r="FM191" s="36"/>
      <c r="FN191" s="26"/>
      <c r="FQ191" s="26"/>
      <c r="FR191" s="29"/>
      <c r="FS191" s="30"/>
      <c r="FT191" s="30"/>
      <c r="FU191" s="30"/>
      <c r="FV191" s="31"/>
      <c r="FW191" s="31"/>
      <c r="FX191" s="31"/>
      <c r="FY191" s="32"/>
      <c r="FZ191" s="32"/>
      <c r="GA191" s="32"/>
      <c r="GB191" s="32"/>
      <c r="GC191" s="30"/>
      <c r="GD191" s="29"/>
      <c r="GE191" s="30"/>
      <c r="GF191" s="33"/>
      <c r="GG191" s="34"/>
      <c r="GH191" s="36"/>
      <c r="GI191" s="26"/>
      <c r="GL191" s="26"/>
      <c r="GM191" s="29"/>
      <c r="GN191" s="30"/>
      <c r="GO191" s="30"/>
      <c r="GP191" s="30"/>
      <c r="GQ191" s="31"/>
      <c r="GR191" s="31"/>
      <c r="GS191" s="31"/>
      <c r="GT191" s="32"/>
      <c r="GU191" s="32"/>
      <c r="GV191" s="32"/>
      <c r="GW191" s="32"/>
      <c r="GX191" s="30"/>
      <c r="GY191" s="29"/>
      <c r="GZ191" s="30"/>
      <c r="HA191" s="33"/>
      <c r="HB191" s="34"/>
      <c r="HC191" s="36"/>
      <c r="HD191" s="26"/>
      <c r="HG191" s="26"/>
      <c r="HH191" s="29"/>
      <c r="HI191" s="30"/>
      <c r="HJ191" s="30"/>
      <c r="HK191" s="30"/>
      <c r="HL191" s="31"/>
      <c r="HM191" s="31"/>
      <c r="HN191" s="31"/>
      <c r="HO191" s="32"/>
      <c r="HP191" s="32"/>
      <c r="HQ191" s="32"/>
      <c r="HR191" s="32"/>
      <c r="HS191" s="30"/>
      <c r="HT191" s="29"/>
      <c r="HU191" s="30"/>
      <c r="HV191" s="33"/>
      <c r="HW191" s="34"/>
      <c r="HX191" s="36"/>
      <c r="HY191" s="26"/>
      <c r="IB191" s="26"/>
      <c r="IC191" s="29"/>
      <c r="ID191" s="30"/>
      <c r="IE191" s="30"/>
      <c r="IF191" s="30"/>
      <c r="IG191" s="31"/>
      <c r="IH191" s="31"/>
      <c r="II191" s="31"/>
      <c r="IJ191" s="32"/>
      <c r="IK191" s="32"/>
      <c r="IL191" s="32"/>
      <c r="IM191" s="32"/>
      <c r="IN191" s="30"/>
      <c r="IO191" s="29"/>
      <c r="IP191" s="30"/>
      <c r="IQ191" s="33"/>
      <c r="IR191" s="34"/>
      <c r="IS191" s="36"/>
      <c r="IT191" s="26"/>
    </row>
    <row r="192" spans="1:254" s="28" customFormat="1" ht="15" customHeight="1">
      <c r="A192" s="27"/>
      <c r="B192" s="26"/>
      <c r="C192" s="28" t="s">
        <v>13</v>
      </c>
      <c r="D192" s="28" t="s">
        <v>8</v>
      </c>
      <c r="E192" s="26" t="s">
        <v>50</v>
      </c>
      <c r="F192" s="29"/>
      <c r="G192" s="30">
        <f t="shared" si="34"/>
        <v>0</v>
      </c>
      <c r="H192" s="30">
        <f t="shared" si="35"/>
        <v>0</v>
      </c>
      <c r="I192" s="30">
        <f t="shared" si="35"/>
        <v>0</v>
      </c>
      <c r="J192" s="31">
        <f t="shared" si="36"/>
        <v>0</v>
      </c>
      <c r="K192" s="31">
        <f t="shared" si="36"/>
        <v>0</v>
      </c>
      <c r="L192" s="31">
        <f t="shared" si="37"/>
        <v>0</v>
      </c>
      <c r="M192" s="32">
        <f t="shared" si="38"/>
        <v>0</v>
      </c>
      <c r="N192" s="32">
        <f t="shared" si="39"/>
        <v>0</v>
      </c>
      <c r="O192" s="32">
        <f t="shared" si="40"/>
        <v>0</v>
      </c>
      <c r="P192" s="32">
        <f t="shared" si="41"/>
        <v>0</v>
      </c>
      <c r="Q192" s="30">
        <v>5.443</v>
      </c>
      <c r="R192" s="29">
        <f t="shared" si="42"/>
        <v>0</v>
      </c>
      <c r="S192" s="30">
        <v>2.268</v>
      </c>
      <c r="T192" s="33" t="str">
        <f>IF(F192&gt;=S192,"Q","-")</f>
        <v>-</v>
      </c>
      <c r="U192" s="34"/>
      <c r="V192" s="30">
        <f>SUM(F192/5.443*100)</f>
        <v>0</v>
      </c>
      <c r="W192" s="26"/>
      <c r="X192" s="51"/>
      <c r="Y192" s="55"/>
      <c r="Z192" s="26"/>
      <c r="AA192" s="29"/>
      <c r="AB192" s="30"/>
      <c r="AC192" s="30"/>
      <c r="AD192" s="30"/>
      <c r="AE192" s="31"/>
      <c r="AF192" s="31"/>
      <c r="AG192" s="31"/>
      <c r="AH192" s="32"/>
      <c r="AI192" s="32"/>
      <c r="AJ192" s="32"/>
      <c r="AK192" s="32"/>
      <c r="AL192" s="30"/>
      <c r="AM192" s="29"/>
      <c r="AN192" s="30"/>
      <c r="AO192" s="33"/>
      <c r="AP192" s="34"/>
      <c r="AQ192" s="36"/>
      <c r="AR192" s="26"/>
      <c r="AU192" s="26"/>
      <c r="AV192" s="29"/>
      <c r="AW192" s="30"/>
      <c r="AX192" s="30"/>
      <c r="AY192" s="30"/>
      <c r="AZ192" s="31"/>
      <c r="BA192" s="31"/>
      <c r="BB192" s="31"/>
      <c r="BC192" s="32"/>
      <c r="BD192" s="32"/>
      <c r="BE192" s="32"/>
      <c r="BF192" s="32"/>
      <c r="BG192" s="30"/>
      <c r="BH192" s="29"/>
      <c r="BI192" s="30"/>
      <c r="BJ192" s="33"/>
      <c r="BK192" s="34"/>
      <c r="BL192" s="36"/>
      <c r="BM192" s="26"/>
      <c r="BP192" s="26"/>
      <c r="BQ192" s="29"/>
      <c r="BR192" s="30"/>
      <c r="BS192" s="30"/>
      <c r="BT192" s="30"/>
      <c r="BU192" s="31"/>
      <c r="BV192" s="31"/>
      <c r="BW192" s="31"/>
      <c r="BX192" s="32"/>
      <c r="BY192" s="32"/>
      <c r="BZ192" s="32"/>
      <c r="CA192" s="32"/>
      <c r="CB192" s="30"/>
      <c r="CC192" s="29"/>
      <c r="CD192" s="30"/>
      <c r="CE192" s="33"/>
      <c r="CF192" s="34"/>
      <c r="CG192" s="36"/>
      <c r="CH192" s="26"/>
      <c r="CK192" s="26"/>
      <c r="CL192" s="29"/>
      <c r="CM192" s="30"/>
      <c r="CN192" s="30"/>
      <c r="CO192" s="30"/>
      <c r="CP192" s="31"/>
      <c r="CQ192" s="31"/>
      <c r="CR192" s="31"/>
      <c r="CS192" s="32"/>
      <c r="CT192" s="32"/>
      <c r="CU192" s="32"/>
      <c r="CV192" s="32"/>
      <c r="CW192" s="30"/>
      <c r="CX192" s="29"/>
      <c r="CY192" s="30"/>
      <c r="CZ192" s="33"/>
      <c r="DA192" s="34"/>
      <c r="DB192" s="36"/>
      <c r="DC192" s="26"/>
      <c r="DF192" s="26"/>
      <c r="DG192" s="29"/>
      <c r="DH192" s="30"/>
      <c r="DI192" s="30"/>
      <c r="DJ192" s="30"/>
      <c r="DK192" s="31"/>
      <c r="DL192" s="31"/>
      <c r="DM192" s="31"/>
      <c r="DN192" s="32"/>
      <c r="DO192" s="32"/>
      <c r="DP192" s="32"/>
      <c r="DQ192" s="32"/>
      <c r="DR192" s="30"/>
      <c r="DS192" s="29"/>
      <c r="DT192" s="30"/>
      <c r="DU192" s="33"/>
      <c r="DV192" s="34"/>
      <c r="DW192" s="36"/>
      <c r="DX192" s="26"/>
      <c r="EA192" s="26"/>
      <c r="EB192" s="29"/>
      <c r="EC192" s="30"/>
      <c r="ED192" s="30"/>
      <c r="EE192" s="30"/>
      <c r="EF192" s="31"/>
      <c r="EG192" s="31"/>
      <c r="EH192" s="31"/>
      <c r="EI192" s="32"/>
      <c r="EJ192" s="32"/>
      <c r="EK192" s="32"/>
      <c r="EL192" s="32"/>
      <c r="EM192" s="30"/>
      <c r="EN192" s="29"/>
      <c r="EO192" s="30"/>
      <c r="EP192" s="33"/>
      <c r="EQ192" s="34"/>
      <c r="ER192" s="36"/>
      <c r="ES192" s="26"/>
      <c r="EV192" s="26"/>
      <c r="EW192" s="29"/>
      <c r="EX192" s="30"/>
      <c r="EY192" s="30"/>
      <c r="EZ192" s="30"/>
      <c r="FA192" s="31"/>
      <c r="FB192" s="31"/>
      <c r="FC192" s="31"/>
      <c r="FD192" s="32"/>
      <c r="FE192" s="32"/>
      <c r="FF192" s="32"/>
      <c r="FG192" s="32"/>
      <c r="FH192" s="30"/>
      <c r="FI192" s="29"/>
      <c r="FJ192" s="30"/>
      <c r="FK192" s="33"/>
      <c r="FL192" s="34"/>
      <c r="FM192" s="36"/>
      <c r="FN192" s="26"/>
      <c r="FQ192" s="26"/>
      <c r="FR192" s="29"/>
      <c r="FS192" s="30"/>
      <c r="FT192" s="30"/>
      <c r="FU192" s="30"/>
      <c r="FV192" s="31"/>
      <c r="FW192" s="31"/>
      <c r="FX192" s="31"/>
      <c r="FY192" s="32"/>
      <c r="FZ192" s="32"/>
      <c r="GA192" s="32"/>
      <c r="GB192" s="32"/>
      <c r="GC192" s="30"/>
      <c r="GD192" s="29"/>
      <c r="GE192" s="30"/>
      <c r="GF192" s="33"/>
      <c r="GG192" s="34"/>
      <c r="GH192" s="36"/>
      <c r="GI192" s="26"/>
      <c r="GL192" s="26"/>
      <c r="GM192" s="29"/>
      <c r="GN192" s="30"/>
      <c r="GO192" s="30"/>
      <c r="GP192" s="30"/>
      <c r="GQ192" s="31"/>
      <c r="GR192" s="31"/>
      <c r="GS192" s="31"/>
      <c r="GT192" s="32"/>
      <c r="GU192" s="32"/>
      <c r="GV192" s="32"/>
      <c r="GW192" s="32"/>
      <c r="GX192" s="30"/>
      <c r="GY192" s="29"/>
      <c r="GZ192" s="30"/>
      <c r="HA192" s="33"/>
      <c r="HB192" s="34"/>
      <c r="HC192" s="36"/>
      <c r="HD192" s="26"/>
      <c r="HG192" s="26"/>
      <c r="HH192" s="29"/>
      <c r="HI192" s="30"/>
      <c r="HJ192" s="30"/>
      <c r="HK192" s="30"/>
      <c r="HL192" s="31"/>
      <c r="HM192" s="31"/>
      <c r="HN192" s="31"/>
      <c r="HO192" s="32"/>
      <c r="HP192" s="32"/>
      <c r="HQ192" s="32"/>
      <c r="HR192" s="32"/>
      <c r="HS192" s="30"/>
      <c r="HT192" s="29"/>
      <c r="HU192" s="30"/>
      <c r="HV192" s="33"/>
      <c r="HW192" s="34"/>
      <c r="HX192" s="36"/>
      <c r="HY192" s="26"/>
      <c r="IB192" s="26"/>
      <c r="IC192" s="29"/>
      <c r="ID192" s="30"/>
      <c r="IE192" s="30"/>
      <c r="IF192" s="30"/>
      <c r="IG192" s="31"/>
      <c r="IH192" s="31"/>
      <c r="II192" s="31"/>
      <c r="IJ192" s="32"/>
      <c r="IK192" s="32"/>
      <c r="IL192" s="32"/>
      <c r="IM192" s="32"/>
      <c r="IN192" s="30"/>
      <c r="IO192" s="29"/>
      <c r="IP192" s="30"/>
      <c r="IQ192" s="33"/>
      <c r="IR192" s="34"/>
      <c r="IS192" s="36"/>
      <c r="IT192" s="26"/>
    </row>
    <row r="193" spans="1:25" s="40" customFormat="1" ht="15" customHeight="1">
      <c r="A193" s="27"/>
      <c r="B193" s="26"/>
      <c r="C193" s="28" t="s">
        <v>10</v>
      </c>
      <c r="D193" s="28" t="s">
        <v>8</v>
      </c>
      <c r="E193" s="26" t="s">
        <v>50</v>
      </c>
      <c r="F193" s="29"/>
      <c r="G193" s="30">
        <f t="shared" si="34"/>
        <v>0</v>
      </c>
      <c r="H193" s="30">
        <f t="shared" si="35"/>
        <v>0</v>
      </c>
      <c r="I193" s="30">
        <f t="shared" si="35"/>
        <v>0</v>
      </c>
      <c r="J193" s="31">
        <f t="shared" si="36"/>
        <v>0</v>
      </c>
      <c r="K193" s="31">
        <f t="shared" si="36"/>
        <v>0</v>
      </c>
      <c r="L193" s="31">
        <f t="shared" si="37"/>
        <v>0</v>
      </c>
      <c r="M193" s="32">
        <f t="shared" si="38"/>
        <v>0</v>
      </c>
      <c r="N193" s="32">
        <f t="shared" si="39"/>
        <v>0</v>
      </c>
      <c r="O193" s="32">
        <f t="shared" si="40"/>
        <v>0</v>
      </c>
      <c r="P193" s="32">
        <f t="shared" si="41"/>
        <v>0</v>
      </c>
      <c r="Q193" s="30">
        <v>5.443</v>
      </c>
      <c r="R193" s="29">
        <f t="shared" si="42"/>
        <v>0</v>
      </c>
      <c r="S193" s="30">
        <v>2.268</v>
      </c>
      <c r="T193" s="33" t="str">
        <f>IF(F193&gt;=S193,"Q","-")</f>
        <v>-</v>
      </c>
      <c r="U193" s="34"/>
      <c r="V193" s="30">
        <f>SUM(F193/5.443*100)</f>
        <v>0</v>
      </c>
      <c r="X193" s="52"/>
      <c r="Y193" s="41"/>
    </row>
    <row r="194" spans="3:22" ht="15" customHeight="1">
      <c r="C194" s="28" t="s">
        <v>11</v>
      </c>
      <c r="D194" s="28" t="s">
        <v>8</v>
      </c>
      <c r="E194" s="26" t="s">
        <v>50</v>
      </c>
      <c r="G194" s="30">
        <f t="shared" si="34"/>
        <v>0</v>
      </c>
      <c r="H194" s="30">
        <f t="shared" si="35"/>
        <v>0</v>
      </c>
      <c r="I194" s="30">
        <f t="shared" si="35"/>
        <v>0</v>
      </c>
      <c r="J194" s="31">
        <f t="shared" si="36"/>
        <v>0</v>
      </c>
      <c r="K194" s="31">
        <f t="shared" si="36"/>
        <v>0</v>
      </c>
      <c r="L194" s="31">
        <f t="shared" si="37"/>
        <v>0</v>
      </c>
      <c r="M194" s="32">
        <f t="shared" si="38"/>
        <v>0</v>
      </c>
      <c r="N194" s="32">
        <f t="shared" si="39"/>
        <v>0</v>
      </c>
      <c r="O194" s="32">
        <f t="shared" si="40"/>
        <v>0</v>
      </c>
      <c r="P194" s="32">
        <f t="shared" si="41"/>
        <v>0</v>
      </c>
      <c r="Q194" s="30">
        <v>5.443</v>
      </c>
      <c r="R194" s="29">
        <f t="shared" si="42"/>
        <v>0</v>
      </c>
      <c r="S194" s="30">
        <v>2.268</v>
      </c>
      <c r="T194" s="39" t="s">
        <v>9</v>
      </c>
      <c r="V194" s="30">
        <f>SUM(F194/5.443*100)</f>
        <v>0</v>
      </c>
    </row>
    <row r="195" spans="1:25" s="40" customFormat="1" ht="15" customHeight="1">
      <c r="A195" s="27"/>
      <c r="B195" s="26"/>
      <c r="C195" s="28" t="s">
        <v>7</v>
      </c>
      <c r="D195" s="28" t="s">
        <v>8</v>
      </c>
      <c r="E195" s="26" t="s">
        <v>51</v>
      </c>
      <c r="F195" s="29"/>
      <c r="G195" s="30">
        <f t="shared" si="34"/>
        <v>0</v>
      </c>
      <c r="H195" s="30">
        <f t="shared" si="35"/>
        <v>0</v>
      </c>
      <c r="I195" s="30">
        <f t="shared" si="35"/>
        <v>0</v>
      </c>
      <c r="J195" s="31">
        <f t="shared" si="36"/>
        <v>0</v>
      </c>
      <c r="K195" s="31">
        <f t="shared" si="36"/>
        <v>0</v>
      </c>
      <c r="L195" s="31">
        <f t="shared" si="37"/>
        <v>0</v>
      </c>
      <c r="M195" s="32">
        <f t="shared" si="38"/>
        <v>0</v>
      </c>
      <c r="N195" s="32">
        <f t="shared" si="39"/>
        <v>0</v>
      </c>
      <c r="O195" s="32">
        <f t="shared" si="40"/>
        <v>0</v>
      </c>
      <c r="P195" s="32">
        <f t="shared" si="41"/>
        <v>0</v>
      </c>
      <c r="Q195" s="30">
        <v>1.814</v>
      </c>
      <c r="R195" s="29">
        <f t="shared" si="42"/>
        <v>0</v>
      </c>
      <c r="S195" s="30">
        <v>1.3605</v>
      </c>
      <c r="T195" s="33" t="str">
        <f>IF(F195&gt;=S195,"Q","-")</f>
        <v>-</v>
      </c>
      <c r="U195" s="34"/>
      <c r="V195" s="30">
        <f>SUM(F195/1.021*100)</f>
        <v>0</v>
      </c>
      <c r="X195" s="52"/>
      <c r="Y195" s="41"/>
    </row>
    <row r="196" spans="1:25" s="40" customFormat="1" ht="15" customHeight="1">
      <c r="A196" s="27"/>
      <c r="B196" s="26"/>
      <c r="C196" s="28" t="s">
        <v>13</v>
      </c>
      <c r="D196" s="28" t="s">
        <v>8</v>
      </c>
      <c r="E196" s="26" t="s">
        <v>51</v>
      </c>
      <c r="F196" s="29"/>
      <c r="G196" s="30">
        <f t="shared" si="34"/>
        <v>0</v>
      </c>
      <c r="H196" s="30">
        <f t="shared" si="35"/>
        <v>0</v>
      </c>
      <c r="I196" s="30">
        <f t="shared" si="35"/>
        <v>0</v>
      </c>
      <c r="J196" s="31">
        <f t="shared" si="36"/>
        <v>0</v>
      </c>
      <c r="K196" s="31">
        <f t="shared" si="36"/>
        <v>0</v>
      </c>
      <c r="L196" s="31">
        <f t="shared" si="37"/>
        <v>0</v>
      </c>
      <c r="M196" s="32">
        <f t="shared" si="38"/>
        <v>0</v>
      </c>
      <c r="N196" s="32">
        <f t="shared" si="39"/>
        <v>0</v>
      </c>
      <c r="O196" s="32">
        <f t="shared" si="40"/>
        <v>0</v>
      </c>
      <c r="P196" s="32">
        <f t="shared" si="41"/>
        <v>0</v>
      </c>
      <c r="Q196" s="30">
        <v>1.814</v>
      </c>
      <c r="R196" s="29">
        <f t="shared" si="42"/>
        <v>0</v>
      </c>
      <c r="S196" s="30">
        <v>0.907</v>
      </c>
      <c r="T196" s="33" t="str">
        <f>IF(F196&gt;=S196,"Q","-")</f>
        <v>-</v>
      </c>
      <c r="U196" s="34"/>
      <c r="V196" s="30">
        <f>SUM(F196/1.021*100)</f>
        <v>0</v>
      </c>
      <c r="X196" s="52"/>
      <c r="Y196" s="41"/>
    </row>
    <row r="197" spans="1:254" s="28" customFormat="1" ht="15" customHeight="1">
      <c r="A197" s="27"/>
      <c r="B197" s="26"/>
      <c r="C197" s="28" t="s">
        <v>10</v>
      </c>
      <c r="D197" s="28" t="s">
        <v>8</v>
      </c>
      <c r="E197" s="26" t="s">
        <v>51</v>
      </c>
      <c r="F197" s="29"/>
      <c r="G197" s="30">
        <f t="shared" si="34"/>
        <v>0</v>
      </c>
      <c r="H197" s="30">
        <f t="shared" si="35"/>
        <v>0</v>
      </c>
      <c r="I197" s="30">
        <f t="shared" si="35"/>
        <v>0</v>
      </c>
      <c r="J197" s="31">
        <f t="shared" si="36"/>
        <v>0</v>
      </c>
      <c r="K197" s="31">
        <f t="shared" si="36"/>
        <v>0</v>
      </c>
      <c r="L197" s="31">
        <f t="shared" si="37"/>
        <v>0</v>
      </c>
      <c r="M197" s="32">
        <f t="shared" si="38"/>
        <v>0</v>
      </c>
      <c r="N197" s="32">
        <f t="shared" si="39"/>
        <v>0</v>
      </c>
      <c r="O197" s="32">
        <f t="shared" si="40"/>
        <v>0</v>
      </c>
      <c r="P197" s="32">
        <f t="shared" si="41"/>
        <v>0</v>
      </c>
      <c r="Q197" s="30">
        <v>1.814</v>
      </c>
      <c r="R197" s="29">
        <f t="shared" si="42"/>
        <v>0</v>
      </c>
      <c r="S197" s="30">
        <v>0.907</v>
      </c>
      <c r="T197" s="33" t="str">
        <f>IF(F197&gt;=S197,"Q","-")</f>
        <v>-</v>
      </c>
      <c r="U197" s="34"/>
      <c r="V197" s="30">
        <f>SUM(F197/1.021*100)</f>
        <v>0</v>
      </c>
      <c r="W197" s="26"/>
      <c r="X197" s="51"/>
      <c r="Y197" s="55"/>
      <c r="Z197" s="26"/>
      <c r="AA197" s="29"/>
      <c r="AB197" s="30"/>
      <c r="AC197" s="30"/>
      <c r="AD197" s="30"/>
      <c r="AE197" s="31"/>
      <c r="AF197" s="31"/>
      <c r="AG197" s="31"/>
      <c r="AH197" s="32"/>
      <c r="AI197" s="32"/>
      <c r="AJ197" s="32"/>
      <c r="AK197" s="32"/>
      <c r="AL197" s="30"/>
      <c r="AM197" s="29"/>
      <c r="AN197" s="30"/>
      <c r="AO197" s="33"/>
      <c r="AP197" s="34"/>
      <c r="AQ197" s="36"/>
      <c r="AR197" s="26"/>
      <c r="AU197" s="26"/>
      <c r="AV197" s="29"/>
      <c r="AW197" s="30"/>
      <c r="AX197" s="30"/>
      <c r="AY197" s="30"/>
      <c r="AZ197" s="31"/>
      <c r="BA197" s="31"/>
      <c r="BB197" s="31"/>
      <c r="BC197" s="32"/>
      <c r="BD197" s="32"/>
      <c r="BE197" s="32"/>
      <c r="BF197" s="32"/>
      <c r="BG197" s="30"/>
      <c r="BH197" s="29"/>
      <c r="BI197" s="30"/>
      <c r="BJ197" s="33"/>
      <c r="BK197" s="34"/>
      <c r="BL197" s="36"/>
      <c r="BM197" s="26"/>
      <c r="BP197" s="26"/>
      <c r="BQ197" s="29"/>
      <c r="BR197" s="30"/>
      <c r="BS197" s="30"/>
      <c r="BT197" s="30"/>
      <c r="BU197" s="31"/>
      <c r="BV197" s="31"/>
      <c r="BW197" s="31"/>
      <c r="BX197" s="32"/>
      <c r="BY197" s="32"/>
      <c r="BZ197" s="32"/>
      <c r="CA197" s="32"/>
      <c r="CB197" s="30"/>
      <c r="CC197" s="29"/>
      <c r="CD197" s="30"/>
      <c r="CE197" s="33"/>
      <c r="CF197" s="34"/>
      <c r="CG197" s="36"/>
      <c r="CH197" s="26"/>
      <c r="CK197" s="26"/>
      <c r="CL197" s="29"/>
      <c r="CM197" s="30"/>
      <c r="CN197" s="30"/>
      <c r="CO197" s="30"/>
      <c r="CP197" s="31"/>
      <c r="CQ197" s="31"/>
      <c r="CR197" s="31"/>
      <c r="CS197" s="32"/>
      <c r="CT197" s="32"/>
      <c r="CU197" s="32"/>
      <c r="CV197" s="32"/>
      <c r="CW197" s="30"/>
      <c r="CX197" s="29"/>
      <c r="CY197" s="30"/>
      <c r="CZ197" s="33"/>
      <c r="DA197" s="34"/>
      <c r="DB197" s="36"/>
      <c r="DC197" s="26"/>
      <c r="DF197" s="26"/>
      <c r="DG197" s="29"/>
      <c r="DH197" s="30"/>
      <c r="DI197" s="30"/>
      <c r="DJ197" s="30"/>
      <c r="DK197" s="31"/>
      <c r="DL197" s="31"/>
      <c r="DM197" s="31"/>
      <c r="DN197" s="32"/>
      <c r="DO197" s="32"/>
      <c r="DP197" s="32"/>
      <c r="DQ197" s="32"/>
      <c r="DR197" s="30"/>
      <c r="DS197" s="29"/>
      <c r="DT197" s="30"/>
      <c r="DU197" s="33"/>
      <c r="DV197" s="34"/>
      <c r="DW197" s="36"/>
      <c r="DX197" s="26"/>
      <c r="EA197" s="26"/>
      <c r="EB197" s="29"/>
      <c r="EC197" s="30"/>
      <c r="ED197" s="30"/>
      <c r="EE197" s="30"/>
      <c r="EF197" s="31"/>
      <c r="EG197" s="31"/>
      <c r="EH197" s="31"/>
      <c r="EI197" s="32"/>
      <c r="EJ197" s="32"/>
      <c r="EK197" s="32"/>
      <c r="EL197" s="32"/>
      <c r="EM197" s="30"/>
      <c r="EN197" s="29"/>
      <c r="EO197" s="30"/>
      <c r="EP197" s="33"/>
      <c r="EQ197" s="34"/>
      <c r="ER197" s="36"/>
      <c r="ES197" s="26"/>
      <c r="EV197" s="26"/>
      <c r="EW197" s="29"/>
      <c r="EX197" s="30"/>
      <c r="EY197" s="30"/>
      <c r="EZ197" s="30"/>
      <c r="FA197" s="31"/>
      <c r="FB197" s="31"/>
      <c r="FC197" s="31"/>
      <c r="FD197" s="32"/>
      <c r="FE197" s="32"/>
      <c r="FF197" s="32"/>
      <c r="FG197" s="32"/>
      <c r="FH197" s="30"/>
      <c r="FI197" s="29"/>
      <c r="FJ197" s="30"/>
      <c r="FK197" s="33"/>
      <c r="FL197" s="34"/>
      <c r="FM197" s="36"/>
      <c r="FN197" s="26"/>
      <c r="FQ197" s="26"/>
      <c r="FR197" s="29"/>
      <c r="FS197" s="30"/>
      <c r="FT197" s="30"/>
      <c r="FU197" s="30"/>
      <c r="FV197" s="31"/>
      <c r="FW197" s="31"/>
      <c r="FX197" s="31"/>
      <c r="FY197" s="32"/>
      <c r="FZ197" s="32"/>
      <c r="GA197" s="32"/>
      <c r="GB197" s="32"/>
      <c r="GC197" s="30"/>
      <c r="GD197" s="29"/>
      <c r="GE197" s="30"/>
      <c r="GF197" s="33"/>
      <c r="GG197" s="34"/>
      <c r="GH197" s="36"/>
      <c r="GI197" s="26"/>
      <c r="GL197" s="26"/>
      <c r="GM197" s="29"/>
      <c r="GN197" s="30"/>
      <c r="GO197" s="30"/>
      <c r="GP197" s="30"/>
      <c r="GQ197" s="31"/>
      <c r="GR197" s="31"/>
      <c r="GS197" s="31"/>
      <c r="GT197" s="32"/>
      <c r="GU197" s="32"/>
      <c r="GV197" s="32"/>
      <c r="GW197" s="32"/>
      <c r="GX197" s="30"/>
      <c r="GY197" s="29"/>
      <c r="GZ197" s="30"/>
      <c r="HA197" s="33"/>
      <c r="HB197" s="34"/>
      <c r="HC197" s="36"/>
      <c r="HD197" s="26"/>
      <c r="HG197" s="26"/>
      <c r="HH197" s="29"/>
      <c r="HI197" s="30"/>
      <c r="HJ197" s="30"/>
      <c r="HK197" s="30"/>
      <c r="HL197" s="31"/>
      <c r="HM197" s="31"/>
      <c r="HN197" s="31"/>
      <c r="HO197" s="32"/>
      <c r="HP197" s="32"/>
      <c r="HQ197" s="32"/>
      <c r="HR197" s="32"/>
      <c r="HS197" s="30"/>
      <c r="HT197" s="29"/>
      <c r="HU197" s="30"/>
      <c r="HV197" s="33"/>
      <c r="HW197" s="34"/>
      <c r="HX197" s="36"/>
      <c r="HY197" s="26"/>
      <c r="IB197" s="26"/>
      <c r="IC197" s="29"/>
      <c r="ID197" s="30"/>
      <c r="IE197" s="30"/>
      <c r="IF197" s="30"/>
      <c r="IG197" s="31"/>
      <c r="IH197" s="31"/>
      <c r="II197" s="31"/>
      <c r="IJ197" s="32"/>
      <c r="IK197" s="32"/>
      <c r="IL197" s="32"/>
      <c r="IM197" s="32"/>
      <c r="IN197" s="30"/>
      <c r="IO197" s="29"/>
      <c r="IP197" s="30"/>
      <c r="IQ197" s="33"/>
      <c r="IR197" s="34"/>
      <c r="IS197" s="36"/>
      <c r="IT197" s="26"/>
    </row>
    <row r="198" spans="3:22" ht="15" customHeight="1">
      <c r="C198" s="28" t="s">
        <v>11</v>
      </c>
      <c r="D198" s="28" t="s">
        <v>8</v>
      </c>
      <c r="E198" s="26" t="s">
        <v>51</v>
      </c>
      <c r="G198" s="30">
        <f t="shared" si="34"/>
        <v>0</v>
      </c>
      <c r="H198" s="30">
        <f t="shared" si="35"/>
        <v>0</v>
      </c>
      <c r="I198" s="30">
        <f t="shared" si="35"/>
        <v>0</v>
      </c>
      <c r="J198" s="31">
        <f t="shared" si="36"/>
        <v>0</v>
      </c>
      <c r="K198" s="31">
        <f t="shared" si="36"/>
        <v>0</v>
      </c>
      <c r="L198" s="31">
        <f t="shared" si="37"/>
        <v>0</v>
      </c>
      <c r="M198" s="32">
        <f t="shared" si="38"/>
        <v>0</v>
      </c>
      <c r="N198" s="32">
        <f t="shared" si="39"/>
        <v>0</v>
      </c>
      <c r="O198" s="32">
        <f t="shared" si="40"/>
        <v>0</v>
      </c>
      <c r="P198" s="32">
        <f t="shared" si="41"/>
        <v>0</v>
      </c>
      <c r="Q198" s="30">
        <v>1.814</v>
      </c>
      <c r="R198" s="29">
        <f t="shared" si="42"/>
        <v>0</v>
      </c>
      <c r="S198" s="30">
        <v>0.907</v>
      </c>
      <c r="T198" s="39" t="s">
        <v>9</v>
      </c>
      <c r="V198" s="30">
        <f>SUM(F198/1.021*100)</f>
        <v>0</v>
      </c>
    </row>
    <row r="199" spans="1:254" s="28" customFormat="1" ht="15" customHeight="1">
      <c r="A199" s="27"/>
      <c r="B199" s="26"/>
      <c r="C199" s="28" t="s">
        <v>7</v>
      </c>
      <c r="D199" s="28" t="s">
        <v>8</v>
      </c>
      <c r="E199" s="26" t="s">
        <v>52</v>
      </c>
      <c r="F199" s="29"/>
      <c r="G199" s="30">
        <f t="shared" si="34"/>
        <v>0</v>
      </c>
      <c r="H199" s="30">
        <f t="shared" si="35"/>
        <v>0</v>
      </c>
      <c r="I199" s="30">
        <f t="shared" si="35"/>
        <v>0</v>
      </c>
      <c r="J199" s="31">
        <f t="shared" si="36"/>
        <v>0</v>
      </c>
      <c r="K199" s="31">
        <f t="shared" si="36"/>
        <v>0</v>
      </c>
      <c r="L199" s="31">
        <f t="shared" si="37"/>
        <v>0</v>
      </c>
      <c r="M199" s="32">
        <f t="shared" si="38"/>
        <v>0</v>
      </c>
      <c r="N199" s="32">
        <f t="shared" si="39"/>
        <v>0</v>
      </c>
      <c r="O199" s="32">
        <f t="shared" si="40"/>
        <v>0</v>
      </c>
      <c r="P199" s="32">
        <f t="shared" si="41"/>
        <v>0</v>
      </c>
      <c r="Q199" s="30">
        <v>13.608</v>
      </c>
      <c r="R199" s="29">
        <f t="shared" si="42"/>
        <v>0</v>
      </c>
      <c r="S199" s="30">
        <v>10.206</v>
      </c>
      <c r="T199" s="33" t="str">
        <f>IF(F199&gt;=S199,"Q","-")</f>
        <v>-</v>
      </c>
      <c r="U199" s="34"/>
      <c r="V199" s="30">
        <f>SUM(F199/9.072*100)</f>
        <v>0</v>
      </c>
      <c r="W199" s="26"/>
      <c r="X199" s="51"/>
      <c r="Y199" s="55"/>
      <c r="Z199" s="26"/>
      <c r="AA199" s="29"/>
      <c r="AB199" s="30"/>
      <c r="AC199" s="30"/>
      <c r="AD199" s="30"/>
      <c r="AE199" s="31"/>
      <c r="AF199" s="31"/>
      <c r="AG199" s="31"/>
      <c r="AH199" s="32"/>
      <c r="AI199" s="32"/>
      <c r="AJ199" s="32"/>
      <c r="AK199" s="32"/>
      <c r="AL199" s="30"/>
      <c r="AM199" s="29"/>
      <c r="AN199" s="30"/>
      <c r="AO199" s="33"/>
      <c r="AP199" s="34"/>
      <c r="AQ199" s="36"/>
      <c r="AR199" s="26"/>
      <c r="AU199" s="26"/>
      <c r="AV199" s="29"/>
      <c r="AW199" s="30"/>
      <c r="AX199" s="30"/>
      <c r="AY199" s="30"/>
      <c r="AZ199" s="31"/>
      <c r="BA199" s="31"/>
      <c r="BB199" s="31"/>
      <c r="BC199" s="32"/>
      <c r="BD199" s="32"/>
      <c r="BE199" s="32"/>
      <c r="BF199" s="32"/>
      <c r="BG199" s="30"/>
      <c r="BH199" s="29"/>
      <c r="BI199" s="30"/>
      <c r="BJ199" s="33"/>
      <c r="BK199" s="34"/>
      <c r="BL199" s="36"/>
      <c r="BM199" s="26"/>
      <c r="BP199" s="26"/>
      <c r="BQ199" s="29"/>
      <c r="BR199" s="30"/>
      <c r="BS199" s="30"/>
      <c r="BT199" s="30"/>
      <c r="BU199" s="31"/>
      <c r="BV199" s="31"/>
      <c r="BW199" s="31"/>
      <c r="BX199" s="32"/>
      <c r="BY199" s="32"/>
      <c r="BZ199" s="32"/>
      <c r="CA199" s="32"/>
      <c r="CB199" s="30"/>
      <c r="CC199" s="29"/>
      <c r="CD199" s="30"/>
      <c r="CE199" s="33"/>
      <c r="CF199" s="34"/>
      <c r="CG199" s="36"/>
      <c r="CH199" s="26"/>
      <c r="CK199" s="26"/>
      <c r="CL199" s="29"/>
      <c r="CM199" s="30"/>
      <c r="CN199" s="30"/>
      <c r="CO199" s="30"/>
      <c r="CP199" s="31"/>
      <c r="CQ199" s="31"/>
      <c r="CR199" s="31"/>
      <c r="CS199" s="32"/>
      <c r="CT199" s="32"/>
      <c r="CU199" s="32"/>
      <c r="CV199" s="32"/>
      <c r="CW199" s="30"/>
      <c r="CX199" s="29"/>
      <c r="CY199" s="30"/>
      <c r="CZ199" s="33"/>
      <c r="DA199" s="34"/>
      <c r="DB199" s="36"/>
      <c r="DC199" s="26"/>
      <c r="DF199" s="26"/>
      <c r="DG199" s="29"/>
      <c r="DH199" s="30"/>
      <c r="DI199" s="30"/>
      <c r="DJ199" s="30"/>
      <c r="DK199" s="31"/>
      <c r="DL199" s="31"/>
      <c r="DM199" s="31"/>
      <c r="DN199" s="32"/>
      <c r="DO199" s="32"/>
      <c r="DP199" s="32"/>
      <c r="DQ199" s="32"/>
      <c r="DR199" s="30"/>
      <c r="DS199" s="29"/>
      <c r="DT199" s="30"/>
      <c r="DU199" s="33"/>
      <c r="DV199" s="34"/>
      <c r="DW199" s="36"/>
      <c r="DX199" s="26"/>
      <c r="EA199" s="26"/>
      <c r="EB199" s="29"/>
      <c r="EC199" s="30"/>
      <c r="ED199" s="30"/>
      <c r="EE199" s="30"/>
      <c r="EF199" s="31"/>
      <c r="EG199" s="31"/>
      <c r="EH199" s="31"/>
      <c r="EI199" s="32"/>
      <c r="EJ199" s="32"/>
      <c r="EK199" s="32"/>
      <c r="EL199" s="32"/>
      <c r="EM199" s="30"/>
      <c r="EN199" s="29"/>
      <c r="EO199" s="30"/>
      <c r="EP199" s="33"/>
      <c r="EQ199" s="34"/>
      <c r="ER199" s="36"/>
      <c r="ES199" s="26"/>
      <c r="EV199" s="26"/>
      <c r="EW199" s="29"/>
      <c r="EX199" s="30"/>
      <c r="EY199" s="30"/>
      <c r="EZ199" s="30"/>
      <c r="FA199" s="31"/>
      <c r="FB199" s="31"/>
      <c r="FC199" s="31"/>
      <c r="FD199" s="32"/>
      <c r="FE199" s="32"/>
      <c r="FF199" s="32"/>
      <c r="FG199" s="32"/>
      <c r="FH199" s="30"/>
      <c r="FI199" s="29"/>
      <c r="FJ199" s="30"/>
      <c r="FK199" s="33"/>
      <c r="FL199" s="34"/>
      <c r="FM199" s="36"/>
      <c r="FN199" s="26"/>
      <c r="FQ199" s="26"/>
      <c r="FR199" s="29"/>
      <c r="FS199" s="30"/>
      <c r="FT199" s="30"/>
      <c r="FU199" s="30"/>
      <c r="FV199" s="31"/>
      <c r="FW199" s="31"/>
      <c r="FX199" s="31"/>
      <c r="FY199" s="32"/>
      <c r="FZ199" s="32"/>
      <c r="GA199" s="32"/>
      <c r="GB199" s="32"/>
      <c r="GC199" s="30"/>
      <c r="GD199" s="29"/>
      <c r="GE199" s="30"/>
      <c r="GF199" s="33"/>
      <c r="GG199" s="34"/>
      <c r="GH199" s="36"/>
      <c r="GI199" s="26"/>
      <c r="GL199" s="26"/>
      <c r="GM199" s="29"/>
      <c r="GN199" s="30"/>
      <c r="GO199" s="30"/>
      <c r="GP199" s="30"/>
      <c r="GQ199" s="31"/>
      <c r="GR199" s="31"/>
      <c r="GS199" s="31"/>
      <c r="GT199" s="32"/>
      <c r="GU199" s="32"/>
      <c r="GV199" s="32"/>
      <c r="GW199" s="32"/>
      <c r="GX199" s="30"/>
      <c r="GY199" s="29"/>
      <c r="GZ199" s="30"/>
      <c r="HA199" s="33"/>
      <c r="HB199" s="34"/>
      <c r="HC199" s="36"/>
      <c r="HD199" s="26"/>
      <c r="HG199" s="26"/>
      <c r="HH199" s="29"/>
      <c r="HI199" s="30"/>
      <c r="HJ199" s="30"/>
      <c r="HK199" s="30"/>
      <c r="HL199" s="31"/>
      <c r="HM199" s="31"/>
      <c r="HN199" s="31"/>
      <c r="HO199" s="32"/>
      <c r="HP199" s="32"/>
      <c r="HQ199" s="32"/>
      <c r="HR199" s="32"/>
      <c r="HS199" s="30"/>
      <c r="HT199" s="29"/>
      <c r="HU199" s="30"/>
      <c r="HV199" s="33"/>
      <c r="HW199" s="34"/>
      <c r="HX199" s="36"/>
      <c r="HY199" s="26"/>
      <c r="IB199" s="26"/>
      <c r="IC199" s="29"/>
      <c r="ID199" s="30"/>
      <c r="IE199" s="30"/>
      <c r="IF199" s="30"/>
      <c r="IG199" s="31"/>
      <c r="IH199" s="31"/>
      <c r="II199" s="31"/>
      <c r="IJ199" s="32"/>
      <c r="IK199" s="32"/>
      <c r="IL199" s="32"/>
      <c r="IM199" s="32"/>
      <c r="IN199" s="30"/>
      <c r="IO199" s="29"/>
      <c r="IP199" s="30"/>
      <c r="IQ199" s="33"/>
      <c r="IR199" s="34"/>
      <c r="IS199" s="36"/>
      <c r="IT199" s="26"/>
    </row>
    <row r="200" spans="1:254" s="28" customFormat="1" ht="15" customHeight="1">
      <c r="A200" s="27"/>
      <c r="B200" s="26"/>
      <c r="C200" s="28" t="s">
        <v>13</v>
      </c>
      <c r="D200" s="28" t="s">
        <v>8</v>
      </c>
      <c r="E200" s="26" t="s">
        <v>52</v>
      </c>
      <c r="F200" s="29"/>
      <c r="G200" s="30">
        <f t="shared" si="34"/>
        <v>0</v>
      </c>
      <c r="H200" s="30">
        <f t="shared" si="35"/>
        <v>0</v>
      </c>
      <c r="I200" s="30">
        <f t="shared" si="35"/>
        <v>0</v>
      </c>
      <c r="J200" s="31">
        <f t="shared" si="36"/>
        <v>0</v>
      </c>
      <c r="K200" s="31">
        <f t="shared" si="36"/>
        <v>0</v>
      </c>
      <c r="L200" s="31">
        <f t="shared" si="37"/>
        <v>0</v>
      </c>
      <c r="M200" s="32">
        <f t="shared" si="38"/>
        <v>0</v>
      </c>
      <c r="N200" s="32">
        <f t="shared" si="39"/>
        <v>0</v>
      </c>
      <c r="O200" s="32">
        <f t="shared" si="40"/>
        <v>0</v>
      </c>
      <c r="P200" s="32">
        <f t="shared" si="41"/>
        <v>0</v>
      </c>
      <c r="Q200" s="30">
        <v>13.608</v>
      </c>
      <c r="R200" s="29">
        <f t="shared" si="42"/>
        <v>0</v>
      </c>
      <c r="S200" s="30">
        <v>4.536</v>
      </c>
      <c r="T200" s="33" t="str">
        <f>IF(F200&gt;=S200,"Q","-")</f>
        <v>-</v>
      </c>
      <c r="U200" s="34"/>
      <c r="V200" s="30">
        <f>SUM(F200/9.072*100)</f>
        <v>0</v>
      </c>
      <c r="W200" s="26"/>
      <c r="X200" s="51"/>
      <c r="Y200" s="55"/>
      <c r="Z200" s="26"/>
      <c r="AA200" s="29"/>
      <c r="AB200" s="30"/>
      <c r="AC200" s="30"/>
      <c r="AD200" s="30"/>
      <c r="AE200" s="31"/>
      <c r="AF200" s="31"/>
      <c r="AG200" s="31"/>
      <c r="AH200" s="32"/>
      <c r="AI200" s="32"/>
      <c r="AJ200" s="32"/>
      <c r="AK200" s="32"/>
      <c r="AL200" s="30"/>
      <c r="AM200" s="29"/>
      <c r="AN200" s="30"/>
      <c r="AO200" s="33"/>
      <c r="AP200" s="34"/>
      <c r="AQ200" s="36"/>
      <c r="AR200" s="26"/>
      <c r="AU200" s="26"/>
      <c r="AV200" s="29"/>
      <c r="AW200" s="30"/>
      <c r="AX200" s="30"/>
      <c r="AY200" s="30"/>
      <c r="AZ200" s="31"/>
      <c r="BA200" s="31"/>
      <c r="BB200" s="31"/>
      <c r="BC200" s="32"/>
      <c r="BD200" s="32"/>
      <c r="BE200" s="32"/>
      <c r="BF200" s="32"/>
      <c r="BG200" s="30"/>
      <c r="BH200" s="29"/>
      <c r="BI200" s="30"/>
      <c r="BJ200" s="33"/>
      <c r="BK200" s="34"/>
      <c r="BL200" s="36"/>
      <c r="BM200" s="26"/>
      <c r="BP200" s="26"/>
      <c r="BQ200" s="29"/>
      <c r="BR200" s="30"/>
      <c r="BS200" s="30"/>
      <c r="BT200" s="30"/>
      <c r="BU200" s="31"/>
      <c r="BV200" s="31"/>
      <c r="BW200" s="31"/>
      <c r="BX200" s="32"/>
      <c r="BY200" s="32"/>
      <c r="BZ200" s="32"/>
      <c r="CA200" s="32"/>
      <c r="CB200" s="30"/>
      <c r="CC200" s="29"/>
      <c r="CD200" s="30"/>
      <c r="CE200" s="33"/>
      <c r="CF200" s="34"/>
      <c r="CG200" s="36"/>
      <c r="CH200" s="26"/>
      <c r="CK200" s="26"/>
      <c r="CL200" s="29"/>
      <c r="CM200" s="30"/>
      <c r="CN200" s="30"/>
      <c r="CO200" s="30"/>
      <c r="CP200" s="31"/>
      <c r="CQ200" s="31"/>
      <c r="CR200" s="31"/>
      <c r="CS200" s="32"/>
      <c r="CT200" s="32"/>
      <c r="CU200" s="32"/>
      <c r="CV200" s="32"/>
      <c r="CW200" s="30"/>
      <c r="CX200" s="29"/>
      <c r="CY200" s="30"/>
      <c r="CZ200" s="33"/>
      <c r="DA200" s="34"/>
      <c r="DB200" s="36"/>
      <c r="DC200" s="26"/>
      <c r="DF200" s="26"/>
      <c r="DG200" s="29"/>
      <c r="DH200" s="30"/>
      <c r="DI200" s="30"/>
      <c r="DJ200" s="30"/>
      <c r="DK200" s="31"/>
      <c r="DL200" s="31"/>
      <c r="DM200" s="31"/>
      <c r="DN200" s="32"/>
      <c r="DO200" s="32"/>
      <c r="DP200" s="32"/>
      <c r="DQ200" s="32"/>
      <c r="DR200" s="30"/>
      <c r="DS200" s="29"/>
      <c r="DT200" s="30"/>
      <c r="DU200" s="33"/>
      <c r="DV200" s="34"/>
      <c r="DW200" s="36"/>
      <c r="DX200" s="26"/>
      <c r="EA200" s="26"/>
      <c r="EB200" s="29"/>
      <c r="EC200" s="30"/>
      <c r="ED200" s="30"/>
      <c r="EE200" s="30"/>
      <c r="EF200" s="31"/>
      <c r="EG200" s="31"/>
      <c r="EH200" s="31"/>
      <c r="EI200" s="32"/>
      <c r="EJ200" s="32"/>
      <c r="EK200" s="32"/>
      <c r="EL200" s="32"/>
      <c r="EM200" s="30"/>
      <c r="EN200" s="29"/>
      <c r="EO200" s="30"/>
      <c r="EP200" s="33"/>
      <c r="EQ200" s="34"/>
      <c r="ER200" s="36"/>
      <c r="ES200" s="26"/>
      <c r="EV200" s="26"/>
      <c r="EW200" s="29"/>
      <c r="EX200" s="30"/>
      <c r="EY200" s="30"/>
      <c r="EZ200" s="30"/>
      <c r="FA200" s="31"/>
      <c r="FB200" s="31"/>
      <c r="FC200" s="31"/>
      <c r="FD200" s="32"/>
      <c r="FE200" s="32"/>
      <c r="FF200" s="32"/>
      <c r="FG200" s="32"/>
      <c r="FH200" s="30"/>
      <c r="FI200" s="29"/>
      <c r="FJ200" s="30"/>
      <c r="FK200" s="33"/>
      <c r="FL200" s="34"/>
      <c r="FM200" s="36"/>
      <c r="FN200" s="26"/>
      <c r="FQ200" s="26"/>
      <c r="FR200" s="29"/>
      <c r="FS200" s="30"/>
      <c r="FT200" s="30"/>
      <c r="FU200" s="30"/>
      <c r="FV200" s="31"/>
      <c r="FW200" s="31"/>
      <c r="FX200" s="31"/>
      <c r="FY200" s="32"/>
      <c r="FZ200" s="32"/>
      <c r="GA200" s="32"/>
      <c r="GB200" s="32"/>
      <c r="GC200" s="30"/>
      <c r="GD200" s="29"/>
      <c r="GE200" s="30"/>
      <c r="GF200" s="33"/>
      <c r="GG200" s="34"/>
      <c r="GH200" s="36"/>
      <c r="GI200" s="26"/>
      <c r="GL200" s="26"/>
      <c r="GM200" s="29"/>
      <c r="GN200" s="30"/>
      <c r="GO200" s="30"/>
      <c r="GP200" s="30"/>
      <c r="GQ200" s="31"/>
      <c r="GR200" s="31"/>
      <c r="GS200" s="31"/>
      <c r="GT200" s="32"/>
      <c r="GU200" s="32"/>
      <c r="GV200" s="32"/>
      <c r="GW200" s="32"/>
      <c r="GX200" s="30"/>
      <c r="GY200" s="29"/>
      <c r="GZ200" s="30"/>
      <c r="HA200" s="33"/>
      <c r="HB200" s="34"/>
      <c r="HC200" s="36"/>
      <c r="HD200" s="26"/>
      <c r="HG200" s="26"/>
      <c r="HH200" s="29"/>
      <c r="HI200" s="30"/>
      <c r="HJ200" s="30"/>
      <c r="HK200" s="30"/>
      <c r="HL200" s="31"/>
      <c r="HM200" s="31"/>
      <c r="HN200" s="31"/>
      <c r="HO200" s="32"/>
      <c r="HP200" s="32"/>
      <c r="HQ200" s="32"/>
      <c r="HR200" s="32"/>
      <c r="HS200" s="30"/>
      <c r="HT200" s="29"/>
      <c r="HU200" s="30"/>
      <c r="HV200" s="33"/>
      <c r="HW200" s="34"/>
      <c r="HX200" s="36"/>
      <c r="HY200" s="26"/>
      <c r="IB200" s="26"/>
      <c r="IC200" s="29"/>
      <c r="ID200" s="30"/>
      <c r="IE200" s="30"/>
      <c r="IF200" s="30"/>
      <c r="IG200" s="31"/>
      <c r="IH200" s="31"/>
      <c r="II200" s="31"/>
      <c r="IJ200" s="32"/>
      <c r="IK200" s="32"/>
      <c r="IL200" s="32"/>
      <c r="IM200" s="32"/>
      <c r="IN200" s="30"/>
      <c r="IO200" s="29"/>
      <c r="IP200" s="30"/>
      <c r="IQ200" s="33"/>
      <c r="IR200" s="34"/>
      <c r="IS200" s="36"/>
      <c r="IT200" s="26"/>
    </row>
    <row r="201" spans="1:254" s="28" customFormat="1" ht="15" customHeight="1">
      <c r="A201" s="27"/>
      <c r="B201" s="26"/>
      <c r="C201" s="28" t="s">
        <v>10</v>
      </c>
      <c r="D201" s="28" t="s">
        <v>8</v>
      </c>
      <c r="E201" s="26" t="s">
        <v>52</v>
      </c>
      <c r="F201" s="29"/>
      <c r="G201" s="30">
        <f t="shared" si="34"/>
        <v>0</v>
      </c>
      <c r="H201" s="30">
        <f t="shared" si="35"/>
        <v>0</v>
      </c>
      <c r="I201" s="30">
        <f t="shared" si="35"/>
        <v>0</v>
      </c>
      <c r="J201" s="31">
        <f t="shared" si="36"/>
        <v>0</v>
      </c>
      <c r="K201" s="31">
        <f t="shared" si="36"/>
        <v>0</v>
      </c>
      <c r="L201" s="31">
        <f t="shared" si="37"/>
        <v>0</v>
      </c>
      <c r="M201" s="32">
        <f t="shared" si="38"/>
        <v>0</v>
      </c>
      <c r="N201" s="32">
        <f t="shared" si="39"/>
        <v>0</v>
      </c>
      <c r="O201" s="32">
        <f t="shared" si="40"/>
        <v>0</v>
      </c>
      <c r="P201" s="32">
        <f t="shared" si="41"/>
        <v>0</v>
      </c>
      <c r="Q201" s="30">
        <v>13.608</v>
      </c>
      <c r="R201" s="29">
        <f t="shared" si="42"/>
        <v>0</v>
      </c>
      <c r="S201" s="30">
        <v>4.536</v>
      </c>
      <c r="T201" s="33" t="str">
        <f>IF(F201&gt;=S201,"Q","-")</f>
        <v>-</v>
      </c>
      <c r="U201" s="34"/>
      <c r="V201" s="30">
        <f>SUM(F201/9.072*100)</f>
        <v>0</v>
      </c>
      <c r="W201" s="26"/>
      <c r="X201" s="51"/>
      <c r="Y201" s="55"/>
      <c r="Z201" s="26"/>
      <c r="AA201" s="29"/>
      <c r="AB201" s="30"/>
      <c r="AC201" s="30"/>
      <c r="AD201" s="30"/>
      <c r="AE201" s="31"/>
      <c r="AF201" s="31"/>
      <c r="AG201" s="31"/>
      <c r="AH201" s="32"/>
      <c r="AI201" s="32"/>
      <c r="AJ201" s="32"/>
      <c r="AK201" s="32"/>
      <c r="AL201" s="30"/>
      <c r="AM201" s="29"/>
      <c r="AN201" s="30"/>
      <c r="AO201" s="33"/>
      <c r="AP201" s="34"/>
      <c r="AQ201" s="36"/>
      <c r="AR201" s="26"/>
      <c r="AU201" s="26"/>
      <c r="AV201" s="29"/>
      <c r="AW201" s="30"/>
      <c r="AX201" s="30"/>
      <c r="AY201" s="30"/>
      <c r="AZ201" s="31"/>
      <c r="BA201" s="31"/>
      <c r="BB201" s="31"/>
      <c r="BC201" s="32"/>
      <c r="BD201" s="32"/>
      <c r="BE201" s="32"/>
      <c r="BF201" s="32"/>
      <c r="BG201" s="30"/>
      <c r="BH201" s="29"/>
      <c r="BI201" s="30"/>
      <c r="BJ201" s="33"/>
      <c r="BK201" s="34"/>
      <c r="BL201" s="36"/>
      <c r="BM201" s="26"/>
      <c r="BP201" s="26"/>
      <c r="BQ201" s="29"/>
      <c r="BR201" s="30"/>
      <c r="BS201" s="30"/>
      <c r="BT201" s="30"/>
      <c r="BU201" s="31"/>
      <c r="BV201" s="31"/>
      <c r="BW201" s="31"/>
      <c r="BX201" s="32"/>
      <c r="BY201" s="32"/>
      <c r="BZ201" s="32"/>
      <c r="CA201" s="32"/>
      <c r="CB201" s="30"/>
      <c r="CC201" s="29"/>
      <c r="CD201" s="30"/>
      <c r="CE201" s="33"/>
      <c r="CF201" s="34"/>
      <c r="CG201" s="36"/>
      <c r="CH201" s="26"/>
      <c r="CK201" s="26"/>
      <c r="CL201" s="29"/>
      <c r="CM201" s="30"/>
      <c r="CN201" s="30"/>
      <c r="CO201" s="30"/>
      <c r="CP201" s="31"/>
      <c r="CQ201" s="31"/>
      <c r="CR201" s="31"/>
      <c r="CS201" s="32"/>
      <c r="CT201" s="32"/>
      <c r="CU201" s="32"/>
      <c r="CV201" s="32"/>
      <c r="CW201" s="30"/>
      <c r="CX201" s="29"/>
      <c r="CY201" s="30"/>
      <c r="CZ201" s="33"/>
      <c r="DA201" s="34"/>
      <c r="DB201" s="36"/>
      <c r="DC201" s="26"/>
      <c r="DF201" s="26"/>
      <c r="DG201" s="29"/>
      <c r="DH201" s="30"/>
      <c r="DI201" s="30"/>
      <c r="DJ201" s="30"/>
      <c r="DK201" s="31"/>
      <c r="DL201" s="31"/>
      <c r="DM201" s="31"/>
      <c r="DN201" s="32"/>
      <c r="DO201" s="32"/>
      <c r="DP201" s="32"/>
      <c r="DQ201" s="32"/>
      <c r="DR201" s="30"/>
      <c r="DS201" s="29"/>
      <c r="DT201" s="30"/>
      <c r="DU201" s="33"/>
      <c r="DV201" s="34"/>
      <c r="DW201" s="36"/>
      <c r="DX201" s="26"/>
      <c r="EA201" s="26"/>
      <c r="EB201" s="29"/>
      <c r="EC201" s="30"/>
      <c r="ED201" s="30"/>
      <c r="EE201" s="30"/>
      <c r="EF201" s="31"/>
      <c r="EG201" s="31"/>
      <c r="EH201" s="31"/>
      <c r="EI201" s="32"/>
      <c r="EJ201" s="32"/>
      <c r="EK201" s="32"/>
      <c r="EL201" s="32"/>
      <c r="EM201" s="30"/>
      <c r="EN201" s="29"/>
      <c r="EO201" s="30"/>
      <c r="EP201" s="33"/>
      <c r="EQ201" s="34"/>
      <c r="ER201" s="36"/>
      <c r="ES201" s="26"/>
      <c r="EV201" s="26"/>
      <c r="EW201" s="29"/>
      <c r="EX201" s="30"/>
      <c r="EY201" s="30"/>
      <c r="EZ201" s="30"/>
      <c r="FA201" s="31"/>
      <c r="FB201" s="31"/>
      <c r="FC201" s="31"/>
      <c r="FD201" s="32"/>
      <c r="FE201" s="32"/>
      <c r="FF201" s="32"/>
      <c r="FG201" s="32"/>
      <c r="FH201" s="30"/>
      <c r="FI201" s="29"/>
      <c r="FJ201" s="30"/>
      <c r="FK201" s="33"/>
      <c r="FL201" s="34"/>
      <c r="FM201" s="36"/>
      <c r="FN201" s="26"/>
      <c r="FQ201" s="26"/>
      <c r="FR201" s="29"/>
      <c r="FS201" s="30"/>
      <c r="FT201" s="30"/>
      <c r="FU201" s="30"/>
      <c r="FV201" s="31"/>
      <c r="FW201" s="31"/>
      <c r="FX201" s="31"/>
      <c r="FY201" s="32"/>
      <c r="FZ201" s="32"/>
      <c r="GA201" s="32"/>
      <c r="GB201" s="32"/>
      <c r="GC201" s="30"/>
      <c r="GD201" s="29"/>
      <c r="GE201" s="30"/>
      <c r="GF201" s="33"/>
      <c r="GG201" s="34"/>
      <c r="GH201" s="36"/>
      <c r="GI201" s="26"/>
      <c r="GL201" s="26"/>
      <c r="GM201" s="29"/>
      <c r="GN201" s="30"/>
      <c r="GO201" s="30"/>
      <c r="GP201" s="30"/>
      <c r="GQ201" s="31"/>
      <c r="GR201" s="31"/>
      <c r="GS201" s="31"/>
      <c r="GT201" s="32"/>
      <c r="GU201" s="32"/>
      <c r="GV201" s="32"/>
      <c r="GW201" s="32"/>
      <c r="GX201" s="30"/>
      <c r="GY201" s="29"/>
      <c r="GZ201" s="30"/>
      <c r="HA201" s="33"/>
      <c r="HB201" s="34"/>
      <c r="HC201" s="36"/>
      <c r="HD201" s="26"/>
      <c r="HG201" s="26"/>
      <c r="HH201" s="29"/>
      <c r="HI201" s="30"/>
      <c r="HJ201" s="30"/>
      <c r="HK201" s="30"/>
      <c r="HL201" s="31"/>
      <c r="HM201" s="31"/>
      <c r="HN201" s="31"/>
      <c r="HO201" s="32"/>
      <c r="HP201" s="32"/>
      <c r="HQ201" s="32"/>
      <c r="HR201" s="32"/>
      <c r="HS201" s="30"/>
      <c r="HT201" s="29"/>
      <c r="HU201" s="30"/>
      <c r="HV201" s="33"/>
      <c r="HW201" s="34"/>
      <c r="HX201" s="36"/>
      <c r="HY201" s="26"/>
      <c r="IB201" s="26"/>
      <c r="IC201" s="29"/>
      <c r="ID201" s="30"/>
      <c r="IE201" s="30"/>
      <c r="IF201" s="30"/>
      <c r="IG201" s="31"/>
      <c r="IH201" s="31"/>
      <c r="II201" s="31"/>
      <c r="IJ201" s="32"/>
      <c r="IK201" s="32"/>
      <c r="IL201" s="32"/>
      <c r="IM201" s="32"/>
      <c r="IN201" s="30"/>
      <c r="IO201" s="29"/>
      <c r="IP201" s="30"/>
      <c r="IQ201" s="33"/>
      <c r="IR201" s="34"/>
      <c r="IS201" s="36"/>
      <c r="IT201" s="26"/>
    </row>
    <row r="202" spans="1:254" s="28" customFormat="1" ht="17.25" customHeight="1">
      <c r="A202" s="27"/>
      <c r="B202" s="26"/>
      <c r="C202" s="28" t="s">
        <v>11</v>
      </c>
      <c r="D202" s="28" t="s">
        <v>8</v>
      </c>
      <c r="E202" s="26" t="s">
        <v>52</v>
      </c>
      <c r="F202" s="29"/>
      <c r="G202" s="30">
        <f t="shared" si="34"/>
        <v>0</v>
      </c>
      <c r="H202" s="30">
        <f t="shared" si="35"/>
        <v>0</v>
      </c>
      <c r="I202" s="30">
        <f t="shared" si="35"/>
        <v>0</v>
      </c>
      <c r="J202" s="31">
        <f t="shared" si="36"/>
        <v>0</v>
      </c>
      <c r="K202" s="31">
        <f t="shared" si="36"/>
        <v>0</v>
      </c>
      <c r="L202" s="31">
        <f t="shared" si="37"/>
        <v>0</v>
      </c>
      <c r="M202" s="32">
        <f t="shared" si="38"/>
        <v>0</v>
      </c>
      <c r="N202" s="32">
        <f t="shared" si="39"/>
        <v>0</v>
      </c>
      <c r="O202" s="32">
        <f t="shared" si="40"/>
        <v>0</v>
      </c>
      <c r="P202" s="32">
        <f t="shared" si="41"/>
        <v>0</v>
      </c>
      <c r="Q202" s="30">
        <v>13.608</v>
      </c>
      <c r="R202" s="29">
        <f t="shared" si="42"/>
        <v>0</v>
      </c>
      <c r="S202" s="30">
        <v>4.536</v>
      </c>
      <c r="T202" s="39" t="s">
        <v>9</v>
      </c>
      <c r="U202" s="34"/>
      <c r="V202" s="30">
        <f>SUM(F202/9.072*100)</f>
        <v>0</v>
      </c>
      <c r="W202" s="26"/>
      <c r="X202" s="51"/>
      <c r="Y202" s="55"/>
      <c r="Z202" s="26"/>
      <c r="AA202" s="29"/>
      <c r="AB202" s="30"/>
      <c r="AC202" s="30"/>
      <c r="AD202" s="30"/>
      <c r="AE202" s="31"/>
      <c r="AF202" s="31"/>
      <c r="AG202" s="31"/>
      <c r="AH202" s="32"/>
      <c r="AI202" s="32"/>
      <c r="AJ202" s="32"/>
      <c r="AK202" s="32"/>
      <c r="AL202" s="30"/>
      <c r="AM202" s="29"/>
      <c r="AN202" s="30"/>
      <c r="AO202" s="33"/>
      <c r="AP202" s="34"/>
      <c r="AQ202" s="36"/>
      <c r="AR202" s="26"/>
      <c r="AU202" s="26"/>
      <c r="AV202" s="29"/>
      <c r="AW202" s="30"/>
      <c r="AX202" s="30"/>
      <c r="AY202" s="30"/>
      <c r="AZ202" s="31"/>
      <c r="BA202" s="31"/>
      <c r="BB202" s="31"/>
      <c r="BC202" s="32"/>
      <c r="BD202" s="32"/>
      <c r="BE202" s="32"/>
      <c r="BF202" s="32"/>
      <c r="BG202" s="30"/>
      <c r="BH202" s="29"/>
      <c r="BI202" s="30"/>
      <c r="BJ202" s="33"/>
      <c r="BK202" s="34"/>
      <c r="BL202" s="36"/>
      <c r="BM202" s="26"/>
      <c r="BP202" s="26"/>
      <c r="BQ202" s="29"/>
      <c r="BR202" s="30"/>
      <c r="BS202" s="30"/>
      <c r="BT202" s="30"/>
      <c r="BU202" s="31"/>
      <c r="BV202" s="31"/>
      <c r="BW202" s="31"/>
      <c r="BX202" s="32"/>
      <c r="BY202" s="32"/>
      <c r="BZ202" s="32"/>
      <c r="CA202" s="32"/>
      <c r="CB202" s="30"/>
      <c r="CC202" s="29"/>
      <c r="CD202" s="30"/>
      <c r="CE202" s="33"/>
      <c r="CF202" s="34"/>
      <c r="CG202" s="36"/>
      <c r="CH202" s="26"/>
      <c r="CK202" s="26"/>
      <c r="CL202" s="29"/>
      <c r="CM202" s="30"/>
      <c r="CN202" s="30"/>
      <c r="CO202" s="30"/>
      <c r="CP202" s="31"/>
      <c r="CQ202" s="31"/>
      <c r="CR202" s="31"/>
      <c r="CS202" s="32"/>
      <c r="CT202" s="32"/>
      <c r="CU202" s="32"/>
      <c r="CV202" s="32"/>
      <c r="CW202" s="30"/>
      <c r="CX202" s="29"/>
      <c r="CY202" s="30"/>
      <c r="CZ202" s="33"/>
      <c r="DA202" s="34"/>
      <c r="DB202" s="36"/>
      <c r="DC202" s="26"/>
      <c r="DF202" s="26"/>
      <c r="DG202" s="29"/>
      <c r="DH202" s="30"/>
      <c r="DI202" s="30"/>
      <c r="DJ202" s="30"/>
      <c r="DK202" s="31"/>
      <c r="DL202" s="31"/>
      <c r="DM202" s="31"/>
      <c r="DN202" s="32"/>
      <c r="DO202" s="32"/>
      <c r="DP202" s="32"/>
      <c r="DQ202" s="32"/>
      <c r="DR202" s="30"/>
      <c r="DS202" s="29"/>
      <c r="DT202" s="30"/>
      <c r="DU202" s="33"/>
      <c r="DV202" s="34"/>
      <c r="DW202" s="36"/>
      <c r="DX202" s="26"/>
      <c r="EA202" s="26"/>
      <c r="EB202" s="29"/>
      <c r="EC202" s="30"/>
      <c r="ED202" s="30"/>
      <c r="EE202" s="30"/>
      <c r="EF202" s="31"/>
      <c r="EG202" s="31"/>
      <c r="EH202" s="31"/>
      <c r="EI202" s="32"/>
      <c r="EJ202" s="32"/>
      <c r="EK202" s="32"/>
      <c r="EL202" s="32"/>
      <c r="EM202" s="30"/>
      <c r="EN202" s="29"/>
      <c r="EO202" s="30"/>
      <c r="EP202" s="33"/>
      <c r="EQ202" s="34"/>
      <c r="ER202" s="36"/>
      <c r="ES202" s="26"/>
      <c r="EV202" s="26"/>
      <c r="EW202" s="29"/>
      <c r="EX202" s="30"/>
      <c r="EY202" s="30"/>
      <c r="EZ202" s="30"/>
      <c r="FA202" s="31"/>
      <c r="FB202" s="31"/>
      <c r="FC202" s="31"/>
      <c r="FD202" s="32"/>
      <c r="FE202" s="32"/>
      <c r="FF202" s="32"/>
      <c r="FG202" s="32"/>
      <c r="FH202" s="30"/>
      <c r="FI202" s="29"/>
      <c r="FJ202" s="30"/>
      <c r="FK202" s="33"/>
      <c r="FL202" s="34"/>
      <c r="FM202" s="36"/>
      <c r="FN202" s="26"/>
      <c r="FQ202" s="26"/>
      <c r="FR202" s="29"/>
      <c r="FS202" s="30"/>
      <c r="FT202" s="30"/>
      <c r="FU202" s="30"/>
      <c r="FV202" s="31"/>
      <c r="FW202" s="31"/>
      <c r="FX202" s="31"/>
      <c r="FY202" s="32"/>
      <c r="FZ202" s="32"/>
      <c r="GA202" s="32"/>
      <c r="GB202" s="32"/>
      <c r="GC202" s="30"/>
      <c r="GD202" s="29"/>
      <c r="GE202" s="30"/>
      <c r="GF202" s="33"/>
      <c r="GG202" s="34"/>
      <c r="GH202" s="36"/>
      <c r="GI202" s="26"/>
      <c r="GL202" s="26"/>
      <c r="GM202" s="29"/>
      <c r="GN202" s="30"/>
      <c r="GO202" s="30"/>
      <c r="GP202" s="30"/>
      <c r="GQ202" s="31"/>
      <c r="GR202" s="31"/>
      <c r="GS202" s="31"/>
      <c r="GT202" s="32"/>
      <c r="GU202" s="32"/>
      <c r="GV202" s="32"/>
      <c r="GW202" s="32"/>
      <c r="GX202" s="30"/>
      <c r="GY202" s="29"/>
      <c r="GZ202" s="30"/>
      <c r="HA202" s="33"/>
      <c r="HB202" s="34"/>
      <c r="HC202" s="36"/>
      <c r="HD202" s="26"/>
      <c r="HG202" s="26"/>
      <c r="HH202" s="29"/>
      <c r="HI202" s="30"/>
      <c r="HJ202" s="30"/>
      <c r="HK202" s="30"/>
      <c r="HL202" s="31"/>
      <c r="HM202" s="31"/>
      <c r="HN202" s="31"/>
      <c r="HO202" s="32"/>
      <c r="HP202" s="32"/>
      <c r="HQ202" s="32"/>
      <c r="HR202" s="32"/>
      <c r="HS202" s="30"/>
      <c r="HT202" s="29"/>
      <c r="HU202" s="30"/>
      <c r="HV202" s="33"/>
      <c r="HW202" s="34"/>
      <c r="HX202" s="36"/>
      <c r="HY202" s="26"/>
      <c r="IB202" s="26"/>
      <c r="IC202" s="29"/>
      <c r="ID202" s="30"/>
      <c r="IE202" s="30"/>
      <c r="IF202" s="30"/>
      <c r="IG202" s="31"/>
      <c r="IH202" s="31"/>
      <c r="II202" s="31"/>
      <c r="IJ202" s="32"/>
      <c r="IK202" s="32"/>
      <c r="IL202" s="32"/>
      <c r="IM202" s="32"/>
      <c r="IN202" s="30"/>
      <c r="IO202" s="29"/>
      <c r="IP202" s="30"/>
      <c r="IQ202" s="33"/>
      <c r="IR202" s="34"/>
      <c r="IS202" s="36"/>
      <c r="IT202" s="26"/>
    </row>
    <row r="203" spans="1:254" s="28" customFormat="1" ht="15" customHeight="1">
      <c r="A203" s="44"/>
      <c r="B203" s="45"/>
      <c r="C203" s="28" t="s">
        <v>7</v>
      </c>
      <c r="D203" s="28" t="s">
        <v>8</v>
      </c>
      <c r="E203" s="26" t="s">
        <v>53</v>
      </c>
      <c r="F203" s="29"/>
      <c r="G203" s="30">
        <f t="shared" si="34"/>
        <v>0</v>
      </c>
      <c r="H203" s="30">
        <f t="shared" si="35"/>
        <v>0</v>
      </c>
      <c r="I203" s="30">
        <f t="shared" si="35"/>
        <v>0</v>
      </c>
      <c r="J203" s="31">
        <f t="shared" si="36"/>
        <v>0</v>
      </c>
      <c r="K203" s="31">
        <f t="shared" si="36"/>
        <v>0</v>
      </c>
      <c r="L203" s="31">
        <f t="shared" si="37"/>
        <v>0</v>
      </c>
      <c r="M203" s="32">
        <f t="shared" si="38"/>
        <v>0</v>
      </c>
      <c r="N203" s="32">
        <f t="shared" si="39"/>
        <v>0</v>
      </c>
      <c r="O203" s="32">
        <f t="shared" si="40"/>
        <v>0</v>
      </c>
      <c r="P203" s="32">
        <f t="shared" si="41"/>
        <v>0</v>
      </c>
      <c r="Q203" s="30">
        <v>4.536</v>
      </c>
      <c r="R203" s="29">
        <f t="shared" si="42"/>
        <v>0</v>
      </c>
      <c r="S203" s="30">
        <v>3.912</v>
      </c>
      <c r="T203" s="33" t="str">
        <f>IF(F203&gt;=S203,"Q","-")</f>
        <v>-</v>
      </c>
      <c r="U203" s="12" t="s">
        <v>217</v>
      </c>
      <c r="V203" s="29">
        <f>SUM(F203/3.856*100)</f>
        <v>0</v>
      </c>
      <c r="W203" s="26"/>
      <c r="X203" s="51"/>
      <c r="Y203" s="55"/>
      <c r="Z203" s="26"/>
      <c r="AA203" s="29"/>
      <c r="AB203" s="30"/>
      <c r="AC203" s="30"/>
      <c r="AD203" s="30"/>
      <c r="AE203" s="31"/>
      <c r="AF203" s="31"/>
      <c r="AG203" s="31"/>
      <c r="AH203" s="32"/>
      <c r="AI203" s="32"/>
      <c r="AJ203" s="32"/>
      <c r="AK203" s="32"/>
      <c r="AL203" s="30"/>
      <c r="AM203" s="29"/>
      <c r="AN203" s="30"/>
      <c r="AO203" s="33"/>
      <c r="AP203" s="34"/>
      <c r="AQ203" s="36"/>
      <c r="AR203" s="26"/>
      <c r="AU203" s="26"/>
      <c r="AV203" s="29"/>
      <c r="AW203" s="30"/>
      <c r="AX203" s="30"/>
      <c r="AY203" s="30"/>
      <c r="AZ203" s="31"/>
      <c r="BA203" s="31"/>
      <c r="BB203" s="31"/>
      <c r="BC203" s="32"/>
      <c r="BD203" s="32"/>
      <c r="BE203" s="32"/>
      <c r="BF203" s="32"/>
      <c r="BG203" s="30"/>
      <c r="BH203" s="29"/>
      <c r="BI203" s="30"/>
      <c r="BJ203" s="33"/>
      <c r="BK203" s="34"/>
      <c r="BL203" s="36"/>
      <c r="BM203" s="26"/>
      <c r="BP203" s="26"/>
      <c r="BQ203" s="29"/>
      <c r="BR203" s="30"/>
      <c r="BS203" s="30"/>
      <c r="BT203" s="30"/>
      <c r="BU203" s="31"/>
      <c r="BV203" s="31"/>
      <c r="BW203" s="31"/>
      <c r="BX203" s="32"/>
      <c r="BY203" s="32"/>
      <c r="BZ203" s="32"/>
      <c r="CA203" s="32"/>
      <c r="CB203" s="30"/>
      <c r="CC203" s="29"/>
      <c r="CD203" s="30"/>
      <c r="CE203" s="33"/>
      <c r="CF203" s="34"/>
      <c r="CG203" s="36"/>
      <c r="CH203" s="26"/>
      <c r="CK203" s="26"/>
      <c r="CL203" s="29"/>
      <c r="CM203" s="30"/>
      <c r="CN203" s="30"/>
      <c r="CO203" s="30"/>
      <c r="CP203" s="31"/>
      <c r="CQ203" s="31"/>
      <c r="CR203" s="31"/>
      <c r="CS203" s="32"/>
      <c r="CT203" s="32"/>
      <c r="CU203" s="32"/>
      <c r="CV203" s="32"/>
      <c r="CW203" s="30"/>
      <c r="CX203" s="29"/>
      <c r="CY203" s="30"/>
      <c r="CZ203" s="33"/>
      <c r="DA203" s="34"/>
      <c r="DB203" s="36"/>
      <c r="DC203" s="26"/>
      <c r="DF203" s="26"/>
      <c r="DG203" s="29"/>
      <c r="DH203" s="30"/>
      <c r="DI203" s="30"/>
      <c r="DJ203" s="30"/>
      <c r="DK203" s="31"/>
      <c r="DL203" s="31"/>
      <c r="DM203" s="31"/>
      <c r="DN203" s="32"/>
      <c r="DO203" s="32"/>
      <c r="DP203" s="32"/>
      <c r="DQ203" s="32"/>
      <c r="DR203" s="30"/>
      <c r="DS203" s="29"/>
      <c r="DT203" s="30"/>
      <c r="DU203" s="33"/>
      <c r="DV203" s="34"/>
      <c r="DW203" s="36"/>
      <c r="DX203" s="26"/>
      <c r="EA203" s="26"/>
      <c r="EB203" s="29"/>
      <c r="EC203" s="30"/>
      <c r="ED203" s="30"/>
      <c r="EE203" s="30"/>
      <c r="EF203" s="31"/>
      <c r="EG203" s="31"/>
      <c r="EH203" s="31"/>
      <c r="EI203" s="32"/>
      <c r="EJ203" s="32"/>
      <c r="EK203" s="32"/>
      <c r="EL203" s="32"/>
      <c r="EM203" s="30"/>
      <c r="EN203" s="29"/>
      <c r="EO203" s="30"/>
      <c r="EP203" s="33"/>
      <c r="EQ203" s="34"/>
      <c r="ER203" s="36"/>
      <c r="ES203" s="26"/>
      <c r="EV203" s="26"/>
      <c r="EW203" s="29"/>
      <c r="EX203" s="30"/>
      <c r="EY203" s="30"/>
      <c r="EZ203" s="30"/>
      <c r="FA203" s="31"/>
      <c r="FB203" s="31"/>
      <c r="FC203" s="31"/>
      <c r="FD203" s="32"/>
      <c r="FE203" s="32"/>
      <c r="FF203" s="32"/>
      <c r="FG203" s="32"/>
      <c r="FH203" s="30"/>
      <c r="FI203" s="29"/>
      <c r="FJ203" s="30"/>
      <c r="FK203" s="33"/>
      <c r="FL203" s="34"/>
      <c r="FM203" s="36"/>
      <c r="FN203" s="26"/>
      <c r="FQ203" s="26"/>
      <c r="FR203" s="29"/>
      <c r="FS203" s="30"/>
      <c r="FT203" s="30"/>
      <c r="FU203" s="30"/>
      <c r="FV203" s="31"/>
      <c r="FW203" s="31"/>
      <c r="FX203" s="31"/>
      <c r="FY203" s="32"/>
      <c r="FZ203" s="32"/>
      <c r="GA203" s="32"/>
      <c r="GB203" s="32"/>
      <c r="GC203" s="30"/>
      <c r="GD203" s="29"/>
      <c r="GE203" s="30"/>
      <c r="GF203" s="33"/>
      <c r="GG203" s="34"/>
      <c r="GH203" s="36"/>
      <c r="GI203" s="26"/>
      <c r="GL203" s="26"/>
      <c r="GM203" s="29"/>
      <c r="GN203" s="30"/>
      <c r="GO203" s="30"/>
      <c r="GP203" s="30"/>
      <c r="GQ203" s="31"/>
      <c r="GR203" s="31"/>
      <c r="GS203" s="31"/>
      <c r="GT203" s="32"/>
      <c r="GU203" s="32"/>
      <c r="GV203" s="32"/>
      <c r="GW203" s="32"/>
      <c r="GX203" s="30"/>
      <c r="GY203" s="29"/>
      <c r="GZ203" s="30"/>
      <c r="HA203" s="33"/>
      <c r="HB203" s="34"/>
      <c r="HC203" s="36"/>
      <c r="HD203" s="26"/>
      <c r="HG203" s="26"/>
      <c r="HH203" s="29"/>
      <c r="HI203" s="30"/>
      <c r="HJ203" s="30"/>
      <c r="HK203" s="30"/>
      <c r="HL203" s="31"/>
      <c r="HM203" s="31"/>
      <c r="HN203" s="31"/>
      <c r="HO203" s="32"/>
      <c r="HP203" s="32"/>
      <c r="HQ203" s="32"/>
      <c r="HR203" s="32"/>
      <c r="HS203" s="30"/>
      <c r="HT203" s="29"/>
      <c r="HU203" s="30"/>
      <c r="HV203" s="33"/>
      <c r="HW203" s="34"/>
      <c r="HX203" s="36"/>
      <c r="HY203" s="26"/>
      <c r="IB203" s="26"/>
      <c r="IC203" s="29"/>
      <c r="ID203" s="30"/>
      <c r="IE203" s="30"/>
      <c r="IF203" s="30"/>
      <c r="IG203" s="31"/>
      <c r="IH203" s="31"/>
      <c r="II203" s="31"/>
      <c r="IJ203" s="32"/>
      <c r="IK203" s="32"/>
      <c r="IL203" s="32"/>
      <c r="IM203" s="32"/>
      <c r="IN203" s="30"/>
      <c r="IO203" s="29"/>
      <c r="IP203" s="30"/>
      <c r="IQ203" s="33"/>
      <c r="IR203" s="34"/>
      <c r="IS203" s="36"/>
      <c r="IT203" s="26"/>
    </row>
    <row r="204" spans="1:22" ht="15" customHeight="1">
      <c r="A204" s="44"/>
      <c r="B204" s="45"/>
      <c r="C204" s="28" t="s">
        <v>13</v>
      </c>
      <c r="D204" s="28" t="s">
        <v>8</v>
      </c>
      <c r="E204" s="26" t="s">
        <v>53</v>
      </c>
      <c r="G204" s="30">
        <f t="shared" si="34"/>
        <v>0</v>
      </c>
      <c r="H204" s="30">
        <f t="shared" si="35"/>
        <v>0</v>
      </c>
      <c r="I204" s="30">
        <f t="shared" si="35"/>
        <v>0</v>
      </c>
      <c r="J204" s="31">
        <f t="shared" si="36"/>
        <v>0</v>
      </c>
      <c r="K204" s="31">
        <f t="shared" si="36"/>
        <v>0</v>
      </c>
      <c r="L204" s="31">
        <f t="shared" si="37"/>
        <v>0</v>
      </c>
      <c r="M204" s="32">
        <f t="shared" si="38"/>
        <v>0</v>
      </c>
      <c r="N204" s="32">
        <f t="shared" si="39"/>
        <v>0</v>
      </c>
      <c r="O204" s="32">
        <f t="shared" si="40"/>
        <v>0</v>
      </c>
      <c r="P204" s="32">
        <f t="shared" si="41"/>
        <v>0</v>
      </c>
      <c r="Q204" s="30">
        <v>4.536</v>
      </c>
      <c r="R204" s="29">
        <f t="shared" si="42"/>
        <v>0</v>
      </c>
      <c r="S204" s="30">
        <v>2.268</v>
      </c>
      <c r="T204" s="33" t="str">
        <f>IF(F204&gt;=S204,"Q","-")</f>
        <v>-</v>
      </c>
      <c r="U204" s="12" t="s">
        <v>209</v>
      </c>
      <c r="V204" s="29">
        <f>SUM(F204/3.856*100)</f>
        <v>0</v>
      </c>
    </row>
    <row r="205" spans="3:22" ht="15" customHeight="1">
      <c r="C205" s="28" t="s">
        <v>10</v>
      </c>
      <c r="D205" s="28" t="s">
        <v>8</v>
      </c>
      <c r="E205" s="26" t="s">
        <v>53</v>
      </c>
      <c r="G205" s="30">
        <f t="shared" si="34"/>
        <v>0</v>
      </c>
      <c r="H205" s="30">
        <f t="shared" si="35"/>
        <v>0</v>
      </c>
      <c r="I205" s="30">
        <f t="shared" si="35"/>
        <v>0</v>
      </c>
      <c r="J205" s="31">
        <f t="shared" si="36"/>
        <v>0</v>
      </c>
      <c r="K205" s="31">
        <f t="shared" si="36"/>
        <v>0</v>
      </c>
      <c r="L205" s="31">
        <f t="shared" si="37"/>
        <v>0</v>
      </c>
      <c r="M205" s="32">
        <f t="shared" si="38"/>
        <v>0</v>
      </c>
      <c r="N205" s="32">
        <f t="shared" si="39"/>
        <v>0</v>
      </c>
      <c r="O205" s="32">
        <f t="shared" si="40"/>
        <v>0</v>
      </c>
      <c r="P205" s="32">
        <f t="shared" si="41"/>
        <v>0</v>
      </c>
      <c r="Q205" s="30">
        <v>4.536</v>
      </c>
      <c r="R205" s="29">
        <f t="shared" si="42"/>
        <v>0</v>
      </c>
      <c r="S205" s="30">
        <v>2.268</v>
      </c>
      <c r="T205" s="33" t="str">
        <f>IF(F205&gt;=S205,"Q","-")</f>
        <v>-</v>
      </c>
      <c r="V205" s="29">
        <f>SUM(F205/3.856*100)</f>
        <v>0</v>
      </c>
    </row>
    <row r="206" spans="1:254" s="28" customFormat="1" ht="15" customHeight="1">
      <c r="A206" s="27"/>
      <c r="B206" s="26"/>
      <c r="C206" s="28" t="s">
        <v>11</v>
      </c>
      <c r="D206" s="28" t="s">
        <v>8</v>
      </c>
      <c r="E206" s="26" t="s">
        <v>53</v>
      </c>
      <c r="F206" s="29"/>
      <c r="G206" s="30">
        <f t="shared" si="34"/>
        <v>0</v>
      </c>
      <c r="H206" s="30">
        <f t="shared" si="35"/>
        <v>0</v>
      </c>
      <c r="I206" s="30">
        <f t="shared" si="35"/>
        <v>0</v>
      </c>
      <c r="J206" s="31">
        <f t="shared" si="36"/>
        <v>0</v>
      </c>
      <c r="K206" s="31">
        <f t="shared" si="36"/>
        <v>0</v>
      </c>
      <c r="L206" s="31">
        <f t="shared" si="37"/>
        <v>0</v>
      </c>
      <c r="M206" s="32">
        <f t="shared" si="38"/>
        <v>0</v>
      </c>
      <c r="N206" s="32">
        <f t="shared" si="39"/>
        <v>0</v>
      </c>
      <c r="O206" s="32">
        <f t="shared" si="40"/>
        <v>0</v>
      </c>
      <c r="P206" s="32">
        <f t="shared" si="41"/>
        <v>0</v>
      </c>
      <c r="Q206" s="30">
        <v>4.536</v>
      </c>
      <c r="R206" s="29">
        <f t="shared" si="42"/>
        <v>0</v>
      </c>
      <c r="S206" s="30">
        <v>2.268</v>
      </c>
      <c r="T206" s="39" t="s">
        <v>9</v>
      </c>
      <c r="U206" s="34"/>
      <c r="V206" s="29">
        <f>SUM(F206/3.856*100)</f>
        <v>0</v>
      </c>
      <c r="W206" s="26"/>
      <c r="X206" s="51"/>
      <c r="Y206" s="55"/>
      <c r="Z206" s="26"/>
      <c r="AA206" s="29"/>
      <c r="AB206" s="30"/>
      <c r="AC206" s="30"/>
      <c r="AD206" s="30"/>
      <c r="AE206" s="31"/>
      <c r="AF206" s="31"/>
      <c r="AG206" s="31"/>
      <c r="AH206" s="32"/>
      <c r="AI206" s="32"/>
      <c r="AJ206" s="32"/>
      <c r="AK206" s="32"/>
      <c r="AL206" s="30"/>
      <c r="AM206" s="29"/>
      <c r="AN206" s="30"/>
      <c r="AO206" s="33"/>
      <c r="AP206" s="34"/>
      <c r="AQ206" s="36"/>
      <c r="AR206" s="26"/>
      <c r="AU206" s="26"/>
      <c r="AV206" s="29"/>
      <c r="AW206" s="30"/>
      <c r="AX206" s="30"/>
      <c r="AY206" s="30"/>
      <c r="AZ206" s="31"/>
      <c r="BA206" s="31"/>
      <c r="BB206" s="31"/>
      <c r="BC206" s="32"/>
      <c r="BD206" s="32"/>
      <c r="BE206" s="32"/>
      <c r="BF206" s="32"/>
      <c r="BG206" s="30"/>
      <c r="BH206" s="29"/>
      <c r="BI206" s="30"/>
      <c r="BJ206" s="33"/>
      <c r="BK206" s="34"/>
      <c r="BL206" s="36"/>
      <c r="BM206" s="26"/>
      <c r="BP206" s="26"/>
      <c r="BQ206" s="29"/>
      <c r="BR206" s="30"/>
      <c r="BS206" s="30"/>
      <c r="BT206" s="30"/>
      <c r="BU206" s="31"/>
      <c r="BV206" s="31"/>
      <c r="BW206" s="31"/>
      <c r="BX206" s="32"/>
      <c r="BY206" s="32"/>
      <c r="BZ206" s="32"/>
      <c r="CA206" s="32"/>
      <c r="CB206" s="30"/>
      <c r="CC206" s="29"/>
      <c r="CD206" s="30"/>
      <c r="CE206" s="33"/>
      <c r="CF206" s="34"/>
      <c r="CG206" s="36"/>
      <c r="CH206" s="26"/>
      <c r="CK206" s="26"/>
      <c r="CL206" s="29"/>
      <c r="CM206" s="30"/>
      <c r="CN206" s="30"/>
      <c r="CO206" s="30"/>
      <c r="CP206" s="31"/>
      <c r="CQ206" s="31"/>
      <c r="CR206" s="31"/>
      <c r="CS206" s="32"/>
      <c r="CT206" s="32"/>
      <c r="CU206" s="32"/>
      <c r="CV206" s="32"/>
      <c r="CW206" s="30"/>
      <c r="CX206" s="29"/>
      <c r="CY206" s="30"/>
      <c r="CZ206" s="33"/>
      <c r="DA206" s="34"/>
      <c r="DB206" s="36"/>
      <c r="DC206" s="26"/>
      <c r="DF206" s="26"/>
      <c r="DG206" s="29"/>
      <c r="DH206" s="30"/>
      <c r="DI206" s="30"/>
      <c r="DJ206" s="30"/>
      <c r="DK206" s="31"/>
      <c r="DL206" s="31"/>
      <c r="DM206" s="31"/>
      <c r="DN206" s="32"/>
      <c r="DO206" s="32"/>
      <c r="DP206" s="32"/>
      <c r="DQ206" s="32"/>
      <c r="DR206" s="30"/>
      <c r="DS206" s="29"/>
      <c r="DT206" s="30"/>
      <c r="DU206" s="33"/>
      <c r="DV206" s="34"/>
      <c r="DW206" s="36"/>
      <c r="DX206" s="26"/>
      <c r="EA206" s="26"/>
      <c r="EB206" s="29"/>
      <c r="EC206" s="30"/>
      <c r="ED206" s="30"/>
      <c r="EE206" s="30"/>
      <c r="EF206" s="31"/>
      <c r="EG206" s="31"/>
      <c r="EH206" s="31"/>
      <c r="EI206" s="32"/>
      <c r="EJ206" s="32"/>
      <c r="EK206" s="32"/>
      <c r="EL206" s="32"/>
      <c r="EM206" s="30"/>
      <c r="EN206" s="29"/>
      <c r="EO206" s="30"/>
      <c r="EP206" s="33"/>
      <c r="EQ206" s="34"/>
      <c r="ER206" s="36"/>
      <c r="ES206" s="26"/>
      <c r="EV206" s="26"/>
      <c r="EW206" s="29"/>
      <c r="EX206" s="30"/>
      <c r="EY206" s="30"/>
      <c r="EZ206" s="30"/>
      <c r="FA206" s="31"/>
      <c r="FB206" s="31"/>
      <c r="FC206" s="31"/>
      <c r="FD206" s="32"/>
      <c r="FE206" s="32"/>
      <c r="FF206" s="32"/>
      <c r="FG206" s="32"/>
      <c r="FH206" s="30"/>
      <c r="FI206" s="29"/>
      <c r="FJ206" s="30"/>
      <c r="FK206" s="33"/>
      <c r="FL206" s="34"/>
      <c r="FM206" s="36"/>
      <c r="FN206" s="26"/>
      <c r="FQ206" s="26"/>
      <c r="FR206" s="29"/>
      <c r="FS206" s="30"/>
      <c r="FT206" s="30"/>
      <c r="FU206" s="30"/>
      <c r="FV206" s="31"/>
      <c r="FW206" s="31"/>
      <c r="FX206" s="31"/>
      <c r="FY206" s="32"/>
      <c r="FZ206" s="32"/>
      <c r="GA206" s="32"/>
      <c r="GB206" s="32"/>
      <c r="GC206" s="30"/>
      <c r="GD206" s="29"/>
      <c r="GE206" s="30"/>
      <c r="GF206" s="33"/>
      <c r="GG206" s="34"/>
      <c r="GH206" s="36"/>
      <c r="GI206" s="26"/>
      <c r="GL206" s="26"/>
      <c r="GM206" s="29"/>
      <c r="GN206" s="30"/>
      <c r="GO206" s="30"/>
      <c r="GP206" s="30"/>
      <c r="GQ206" s="31"/>
      <c r="GR206" s="31"/>
      <c r="GS206" s="31"/>
      <c r="GT206" s="32"/>
      <c r="GU206" s="32"/>
      <c r="GV206" s="32"/>
      <c r="GW206" s="32"/>
      <c r="GX206" s="30"/>
      <c r="GY206" s="29"/>
      <c r="GZ206" s="30"/>
      <c r="HA206" s="33"/>
      <c r="HB206" s="34"/>
      <c r="HC206" s="36"/>
      <c r="HD206" s="26"/>
      <c r="HG206" s="26"/>
      <c r="HH206" s="29"/>
      <c r="HI206" s="30"/>
      <c r="HJ206" s="30"/>
      <c r="HK206" s="30"/>
      <c r="HL206" s="31"/>
      <c r="HM206" s="31"/>
      <c r="HN206" s="31"/>
      <c r="HO206" s="32"/>
      <c r="HP206" s="32"/>
      <c r="HQ206" s="32"/>
      <c r="HR206" s="32"/>
      <c r="HS206" s="30"/>
      <c r="HT206" s="29"/>
      <c r="HU206" s="30"/>
      <c r="HV206" s="33"/>
      <c r="HW206" s="34"/>
      <c r="HX206" s="36"/>
      <c r="HY206" s="26"/>
      <c r="IB206" s="26"/>
      <c r="IC206" s="29"/>
      <c r="ID206" s="30"/>
      <c r="IE206" s="30"/>
      <c r="IF206" s="30"/>
      <c r="IG206" s="31"/>
      <c r="IH206" s="31"/>
      <c r="II206" s="31"/>
      <c r="IJ206" s="32"/>
      <c r="IK206" s="32"/>
      <c r="IL206" s="32"/>
      <c r="IM206" s="32"/>
      <c r="IN206" s="30"/>
      <c r="IO206" s="29"/>
      <c r="IP206" s="30"/>
      <c r="IQ206" s="33"/>
      <c r="IR206" s="34"/>
      <c r="IS206" s="36"/>
      <c r="IT206" s="26"/>
    </row>
    <row r="207" spans="1:254" s="28" customFormat="1" ht="15" customHeight="1">
      <c r="A207" s="44"/>
      <c r="B207" s="45"/>
      <c r="C207" s="28" t="s">
        <v>7</v>
      </c>
      <c r="D207" s="28" t="s">
        <v>8</v>
      </c>
      <c r="E207" s="26" t="s">
        <v>54</v>
      </c>
      <c r="F207" s="29"/>
      <c r="G207" s="30">
        <f t="shared" si="34"/>
        <v>0</v>
      </c>
      <c r="H207" s="30">
        <f t="shared" si="35"/>
        <v>0</v>
      </c>
      <c r="I207" s="30">
        <f t="shared" si="35"/>
        <v>0</v>
      </c>
      <c r="J207" s="31">
        <f t="shared" si="36"/>
        <v>0</v>
      </c>
      <c r="K207" s="31">
        <f t="shared" si="36"/>
        <v>0</v>
      </c>
      <c r="L207" s="31">
        <f t="shared" si="37"/>
        <v>0</v>
      </c>
      <c r="M207" s="32">
        <f t="shared" si="38"/>
        <v>0</v>
      </c>
      <c r="N207" s="32">
        <f t="shared" si="39"/>
        <v>0</v>
      </c>
      <c r="O207" s="32">
        <f t="shared" si="40"/>
        <v>0</v>
      </c>
      <c r="P207" s="32">
        <f t="shared" si="41"/>
        <v>0</v>
      </c>
      <c r="Q207" s="30">
        <v>2.268</v>
      </c>
      <c r="R207" s="29">
        <f t="shared" si="42"/>
        <v>0</v>
      </c>
      <c r="S207" s="30">
        <v>1.701</v>
      </c>
      <c r="T207" s="33" t="str">
        <f>IF(F207&gt;=S207,"Q","-")</f>
        <v>-</v>
      </c>
      <c r="U207" s="34"/>
      <c r="V207" s="29">
        <f>SUM(F207)/1.814*100</f>
        <v>0</v>
      </c>
      <c r="W207" s="26"/>
      <c r="X207" s="51"/>
      <c r="Y207" s="55"/>
      <c r="Z207" s="26"/>
      <c r="AA207" s="29"/>
      <c r="AB207" s="30"/>
      <c r="AC207" s="30"/>
      <c r="AD207" s="30"/>
      <c r="AE207" s="31"/>
      <c r="AF207" s="31"/>
      <c r="AG207" s="31"/>
      <c r="AH207" s="32"/>
      <c r="AI207" s="32"/>
      <c r="AJ207" s="32"/>
      <c r="AK207" s="32"/>
      <c r="AL207" s="30"/>
      <c r="AM207" s="29"/>
      <c r="AN207" s="30"/>
      <c r="AO207" s="33"/>
      <c r="AP207" s="34"/>
      <c r="AQ207" s="36"/>
      <c r="AR207" s="26"/>
      <c r="AU207" s="26"/>
      <c r="AV207" s="29"/>
      <c r="AW207" s="30"/>
      <c r="AX207" s="30"/>
      <c r="AY207" s="30"/>
      <c r="AZ207" s="31"/>
      <c r="BA207" s="31"/>
      <c r="BB207" s="31"/>
      <c r="BC207" s="32"/>
      <c r="BD207" s="32"/>
      <c r="BE207" s="32"/>
      <c r="BF207" s="32"/>
      <c r="BG207" s="30"/>
      <c r="BH207" s="29"/>
      <c r="BI207" s="30"/>
      <c r="BJ207" s="33"/>
      <c r="BK207" s="34"/>
      <c r="BL207" s="36"/>
      <c r="BM207" s="26"/>
      <c r="BP207" s="26"/>
      <c r="BQ207" s="29"/>
      <c r="BR207" s="30"/>
      <c r="BS207" s="30"/>
      <c r="BT207" s="30"/>
      <c r="BU207" s="31"/>
      <c r="BV207" s="31"/>
      <c r="BW207" s="31"/>
      <c r="BX207" s="32"/>
      <c r="BY207" s="32"/>
      <c r="BZ207" s="32"/>
      <c r="CA207" s="32"/>
      <c r="CB207" s="30"/>
      <c r="CC207" s="29"/>
      <c r="CD207" s="30"/>
      <c r="CE207" s="33"/>
      <c r="CF207" s="34"/>
      <c r="CG207" s="36"/>
      <c r="CH207" s="26"/>
      <c r="CK207" s="26"/>
      <c r="CL207" s="29"/>
      <c r="CM207" s="30"/>
      <c r="CN207" s="30"/>
      <c r="CO207" s="30"/>
      <c r="CP207" s="31"/>
      <c r="CQ207" s="31"/>
      <c r="CR207" s="31"/>
      <c r="CS207" s="32"/>
      <c r="CT207" s="32"/>
      <c r="CU207" s="32"/>
      <c r="CV207" s="32"/>
      <c r="CW207" s="30"/>
      <c r="CX207" s="29"/>
      <c r="CY207" s="30"/>
      <c r="CZ207" s="33"/>
      <c r="DA207" s="34"/>
      <c r="DB207" s="36"/>
      <c r="DC207" s="26"/>
      <c r="DF207" s="26"/>
      <c r="DG207" s="29"/>
      <c r="DH207" s="30"/>
      <c r="DI207" s="30"/>
      <c r="DJ207" s="30"/>
      <c r="DK207" s="31"/>
      <c r="DL207" s="31"/>
      <c r="DM207" s="31"/>
      <c r="DN207" s="32"/>
      <c r="DO207" s="32"/>
      <c r="DP207" s="32"/>
      <c r="DQ207" s="32"/>
      <c r="DR207" s="30"/>
      <c r="DS207" s="29"/>
      <c r="DT207" s="30"/>
      <c r="DU207" s="33"/>
      <c r="DV207" s="34"/>
      <c r="DW207" s="36"/>
      <c r="DX207" s="26"/>
      <c r="EA207" s="26"/>
      <c r="EB207" s="29"/>
      <c r="EC207" s="30"/>
      <c r="ED207" s="30"/>
      <c r="EE207" s="30"/>
      <c r="EF207" s="31"/>
      <c r="EG207" s="31"/>
      <c r="EH207" s="31"/>
      <c r="EI207" s="32"/>
      <c r="EJ207" s="32"/>
      <c r="EK207" s="32"/>
      <c r="EL207" s="32"/>
      <c r="EM207" s="30"/>
      <c r="EN207" s="29"/>
      <c r="EO207" s="30"/>
      <c r="EP207" s="33"/>
      <c r="EQ207" s="34"/>
      <c r="ER207" s="36"/>
      <c r="ES207" s="26"/>
      <c r="EV207" s="26"/>
      <c r="EW207" s="29"/>
      <c r="EX207" s="30"/>
      <c r="EY207" s="30"/>
      <c r="EZ207" s="30"/>
      <c r="FA207" s="31"/>
      <c r="FB207" s="31"/>
      <c r="FC207" s="31"/>
      <c r="FD207" s="32"/>
      <c r="FE207" s="32"/>
      <c r="FF207" s="32"/>
      <c r="FG207" s="32"/>
      <c r="FH207" s="30"/>
      <c r="FI207" s="29"/>
      <c r="FJ207" s="30"/>
      <c r="FK207" s="33"/>
      <c r="FL207" s="34"/>
      <c r="FM207" s="36"/>
      <c r="FN207" s="26"/>
      <c r="FQ207" s="26"/>
      <c r="FR207" s="29"/>
      <c r="FS207" s="30"/>
      <c r="FT207" s="30"/>
      <c r="FU207" s="30"/>
      <c r="FV207" s="31"/>
      <c r="FW207" s="31"/>
      <c r="FX207" s="31"/>
      <c r="FY207" s="32"/>
      <c r="FZ207" s="32"/>
      <c r="GA207" s="32"/>
      <c r="GB207" s="32"/>
      <c r="GC207" s="30"/>
      <c r="GD207" s="29"/>
      <c r="GE207" s="30"/>
      <c r="GF207" s="33"/>
      <c r="GG207" s="34"/>
      <c r="GH207" s="36"/>
      <c r="GI207" s="26"/>
      <c r="GL207" s="26"/>
      <c r="GM207" s="29"/>
      <c r="GN207" s="30"/>
      <c r="GO207" s="30"/>
      <c r="GP207" s="30"/>
      <c r="GQ207" s="31"/>
      <c r="GR207" s="31"/>
      <c r="GS207" s="31"/>
      <c r="GT207" s="32"/>
      <c r="GU207" s="32"/>
      <c r="GV207" s="32"/>
      <c r="GW207" s="32"/>
      <c r="GX207" s="30"/>
      <c r="GY207" s="29"/>
      <c r="GZ207" s="30"/>
      <c r="HA207" s="33"/>
      <c r="HB207" s="34"/>
      <c r="HC207" s="36"/>
      <c r="HD207" s="26"/>
      <c r="HG207" s="26"/>
      <c r="HH207" s="29"/>
      <c r="HI207" s="30"/>
      <c r="HJ207" s="30"/>
      <c r="HK207" s="30"/>
      <c r="HL207" s="31"/>
      <c r="HM207" s="31"/>
      <c r="HN207" s="31"/>
      <c r="HO207" s="32"/>
      <c r="HP207" s="32"/>
      <c r="HQ207" s="32"/>
      <c r="HR207" s="32"/>
      <c r="HS207" s="30"/>
      <c r="HT207" s="29"/>
      <c r="HU207" s="30"/>
      <c r="HV207" s="33"/>
      <c r="HW207" s="34"/>
      <c r="HX207" s="36"/>
      <c r="HY207" s="26"/>
      <c r="IB207" s="26"/>
      <c r="IC207" s="29"/>
      <c r="ID207" s="30"/>
      <c r="IE207" s="30"/>
      <c r="IF207" s="30"/>
      <c r="IG207" s="31"/>
      <c r="IH207" s="31"/>
      <c r="II207" s="31"/>
      <c r="IJ207" s="32"/>
      <c r="IK207" s="32"/>
      <c r="IL207" s="32"/>
      <c r="IM207" s="32"/>
      <c r="IN207" s="30"/>
      <c r="IO207" s="29"/>
      <c r="IP207" s="30"/>
      <c r="IQ207" s="33"/>
      <c r="IR207" s="34"/>
      <c r="IS207" s="36"/>
      <c r="IT207" s="26"/>
    </row>
    <row r="208" spans="3:22" ht="15" customHeight="1">
      <c r="C208" s="28" t="s">
        <v>13</v>
      </c>
      <c r="D208" s="28" t="s">
        <v>8</v>
      </c>
      <c r="E208" s="26" t="s">
        <v>54</v>
      </c>
      <c r="G208" s="30">
        <f t="shared" si="34"/>
        <v>0</v>
      </c>
      <c r="H208" s="30">
        <f t="shared" si="35"/>
        <v>0</v>
      </c>
      <c r="I208" s="30">
        <f t="shared" si="35"/>
        <v>0</v>
      </c>
      <c r="J208" s="31">
        <f t="shared" si="36"/>
        <v>0</v>
      </c>
      <c r="K208" s="31">
        <f t="shared" si="36"/>
        <v>0</v>
      </c>
      <c r="L208" s="31">
        <f t="shared" si="37"/>
        <v>0</v>
      </c>
      <c r="M208" s="32">
        <f t="shared" si="38"/>
        <v>0</v>
      </c>
      <c r="N208" s="32">
        <f t="shared" si="39"/>
        <v>0</v>
      </c>
      <c r="O208" s="32">
        <f t="shared" si="40"/>
        <v>0</v>
      </c>
      <c r="P208" s="32">
        <f t="shared" si="41"/>
        <v>0</v>
      </c>
      <c r="Q208" s="30">
        <v>2.268</v>
      </c>
      <c r="R208" s="29">
        <f t="shared" si="42"/>
        <v>0</v>
      </c>
      <c r="S208" s="30">
        <v>1.361</v>
      </c>
      <c r="T208" s="33" t="str">
        <f>IF(F208&gt;=S208,"Q","-")</f>
        <v>-</v>
      </c>
      <c r="V208" s="29">
        <f>SUM(F208)/1.814*100</f>
        <v>0</v>
      </c>
    </row>
    <row r="209" spans="3:22" ht="15" customHeight="1">
      <c r="C209" s="28" t="s">
        <v>10</v>
      </c>
      <c r="D209" s="28" t="s">
        <v>8</v>
      </c>
      <c r="E209" s="26" t="s">
        <v>54</v>
      </c>
      <c r="G209" s="30">
        <f t="shared" si="34"/>
        <v>0</v>
      </c>
      <c r="H209" s="30">
        <f t="shared" si="35"/>
        <v>0</v>
      </c>
      <c r="I209" s="30">
        <f t="shared" si="35"/>
        <v>0</v>
      </c>
      <c r="J209" s="31">
        <f t="shared" si="36"/>
        <v>0</v>
      </c>
      <c r="K209" s="31">
        <f t="shared" si="36"/>
        <v>0</v>
      </c>
      <c r="L209" s="31">
        <f t="shared" si="37"/>
        <v>0</v>
      </c>
      <c r="M209" s="32">
        <f t="shared" si="38"/>
        <v>0</v>
      </c>
      <c r="N209" s="32">
        <f t="shared" si="39"/>
        <v>0</v>
      </c>
      <c r="O209" s="32">
        <f t="shared" si="40"/>
        <v>0</v>
      </c>
      <c r="P209" s="32">
        <f t="shared" si="41"/>
        <v>0</v>
      </c>
      <c r="Q209" s="30">
        <v>2.268</v>
      </c>
      <c r="R209" s="29">
        <f t="shared" si="42"/>
        <v>0</v>
      </c>
      <c r="S209" s="30">
        <v>1.361</v>
      </c>
      <c r="T209" s="33" t="str">
        <f>IF(F209&gt;=S209,"Q","-")</f>
        <v>-</v>
      </c>
      <c r="V209" s="29">
        <f>SUM(F209)/1.814*100</f>
        <v>0</v>
      </c>
    </row>
    <row r="210" spans="1:254" s="28" customFormat="1" ht="15" customHeight="1">
      <c r="A210" s="27"/>
      <c r="B210" s="26"/>
      <c r="C210" s="28" t="s">
        <v>11</v>
      </c>
      <c r="D210" s="28" t="s">
        <v>8</v>
      </c>
      <c r="E210" s="26" t="s">
        <v>54</v>
      </c>
      <c r="F210" s="29"/>
      <c r="G210" s="30">
        <f t="shared" si="34"/>
        <v>0</v>
      </c>
      <c r="H210" s="30">
        <f t="shared" si="35"/>
        <v>0</v>
      </c>
      <c r="I210" s="30">
        <f t="shared" si="35"/>
        <v>0</v>
      </c>
      <c r="J210" s="31">
        <f t="shared" si="36"/>
        <v>0</v>
      </c>
      <c r="K210" s="31">
        <f t="shared" si="36"/>
        <v>0</v>
      </c>
      <c r="L210" s="31">
        <f t="shared" si="37"/>
        <v>0</v>
      </c>
      <c r="M210" s="32">
        <f t="shared" si="38"/>
        <v>0</v>
      </c>
      <c r="N210" s="32">
        <f t="shared" si="39"/>
        <v>0</v>
      </c>
      <c r="O210" s="32">
        <f t="shared" si="40"/>
        <v>0</v>
      </c>
      <c r="P210" s="32">
        <f t="shared" si="41"/>
        <v>0</v>
      </c>
      <c r="Q210" s="30">
        <v>2.268</v>
      </c>
      <c r="R210" s="29">
        <f t="shared" si="42"/>
        <v>0</v>
      </c>
      <c r="S210" s="30">
        <v>1.361</v>
      </c>
      <c r="T210" s="39" t="s">
        <v>9</v>
      </c>
      <c r="U210" s="34"/>
      <c r="V210" s="29">
        <f>SUM(F210)/1.814*100</f>
        <v>0</v>
      </c>
      <c r="W210" s="26"/>
      <c r="X210" s="51"/>
      <c r="Y210" s="55"/>
      <c r="Z210" s="26"/>
      <c r="AA210" s="29"/>
      <c r="AB210" s="30"/>
      <c r="AC210" s="30"/>
      <c r="AD210" s="30"/>
      <c r="AE210" s="31"/>
      <c r="AF210" s="31"/>
      <c r="AG210" s="31"/>
      <c r="AH210" s="32"/>
      <c r="AI210" s="32"/>
      <c r="AJ210" s="32"/>
      <c r="AK210" s="32"/>
      <c r="AL210" s="30"/>
      <c r="AM210" s="29"/>
      <c r="AN210" s="30"/>
      <c r="AO210" s="33"/>
      <c r="AP210" s="34"/>
      <c r="AQ210" s="36"/>
      <c r="AR210" s="26"/>
      <c r="AU210" s="26"/>
      <c r="AV210" s="29"/>
      <c r="AW210" s="30"/>
      <c r="AX210" s="30"/>
      <c r="AY210" s="30"/>
      <c r="AZ210" s="31"/>
      <c r="BA210" s="31"/>
      <c r="BB210" s="31"/>
      <c r="BC210" s="32"/>
      <c r="BD210" s="32"/>
      <c r="BE210" s="32"/>
      <c r="BF210" s="32"/>
      <c r="BG210" s="30"/>
      <c r="BH210" s="29"/>
      <c r="BI210" s="30"/>
      <c r="BJ210" s="33"/>
      <c r="BK210" s="34"/>
      <c r="BL210" s="36"/>
      <c r="BM210" s="26"/>
      <c r="BP210" s="26"/>
      <c r="BQ210" s="29"/>
      <c r="BR210" s="30"/>
      <c r="BS210" s="30"/>
      <c r="BT210" s="30"/>
      <c r="BU210" s="31"/>
      <c r="BV210" s="31"/>
      <c r="BW210" s="31"/>
      <c r="BX210" s="32"/>
      <c r="BY210" s="32"/>
      <c r="BZ210" s="32"/>
      <c r="CA210" s="32"/>
      <c r="CB210" s="30"/>
      <c r="CC210" s="29"/>
      <c r="CD210" s="30"/>
      <c r="CE210" s="33"/>
      <c r="CF210" s="34"/>
      <c r="CG210" s="36"/>
      <c r="CH210" s="26"/>
      <c r="CK210" s="26"/>
      <c r="CL210" s="29"/>
      <c r="CM210" s="30"/>
      <c r="CN210" s="30"/>
      <c r="CO210" s="30"/>
      <c r="CP210" s="31"/>
      <c r="CQ210" s="31"/>
      <c r="CR210" s="31"/>
      <c r="CS210" s="32"/>
      <c r="CT210" s="32"/>
      <c r="CU210" s="32"/>
      <c r="CV210" s="32"/>
      <c r="CW210" s="30"/>
      <c r="CX210" s="29"/>
      <c r="CY210" s="30"/>
      <c r="CZ210" s="33"/>
      <c r="DA210" s="34"/>
      <c r="DB210" s="36"/>
      <c r="DC210" s="26"/>
      <c r="DF210" s="26"/>
      <c r="DG210" s="29"/>
      <c r="DH210" s="30"/>
      <c r="DI210" s="30"/>
      <c r="DJ210" s="30"/>
      <c r="DK210" s="31"/>
      <c r="DL210" s="31"/>
      <c r="DM210" s="31"/>
      <c r="DN210" s="32"/>
      <c r="DO210" s="32"/>
      <c r="DP210" s="32"/>
      <c r="DQ210" s="32"/>
      <c r="DR210" s="30"/>
      <c r="DS210" s="29"/>
      <c r="DT210" s="30"/>
      <c r="DU210" s="33"/>
      <c r="DV210" s="34"/>
      <c r="DW210" s="36"/>
      <c r="DX210" s="26"/>
      <c r="EA210" s="26"/>
      <c r="EB210" s="29"/>
      <c r="EC210" s="30"/>
      <c r="ED210" s="30"/>
      <c r="EE210" s="30"/>
      <c r="EF210" s="31"/>
      <c r="EG210" s="31"/>
      <c r="EH210" s="31"/>
      <c r="EI210" s="32"/>
      <c r="EJ210" s="32"/>
      <c r="EK210" s="32"/>
      <c r="EL210" s="32"/>
      <c r="EM210" s="30"/>
      <c r="EN210" s="29"/>
      <c r="EO210" s="30"/>
      <c r="EP210" s="33"/>
      <c r="EQ210" s="34"/>
      <c r="ER210" s="36"/>
      <c r="ES210" s="26"/>
      <c r="EV210" s="26"/>
      <c r="EW210" s="29"/>
      <c r="EX210" s="30"/>
      <c r="EY210" s="30"/>
      <c r="EZ210" s="30"/>
      <c r="FA210" s="31"/>
      <c r="FB210" s="31"/>
      <c r="FC210" s="31"/>
      <c r="FD210" s="32"/>
      <c r="FE210" s="32"/>
      <c r="FF210" s="32"/>
      <c r="FG210" s="32"/>
      <c r="FH210" s="30"/>
      <c r="FI210" s="29"/>
      <c r="FJ210" s="30"/>
      <c r="FK210" s="33"/>
      <c r="FL210" s="34"/>
      <c r="FM210" s="36"/>
      <c r="FN210" s="26"/>
      <c r="FQ210" s="26"/>
      <c r="FR210" s="29"/>
      <c r="FS210" s="30"/>
      <c r="FT210" s="30"/>
      <c r="FU210" s="30"/>
      <c r="FV210" s="31"/>
      <c r="FW210" s="31"/>
      <c r="FX210" s="31"/>
      <c r="FY210" s="32"/>
      <c r="FZ210" s="32"/>
      <c r="GA210" s="32"/>
      <c r="GB210" s="32"/>
      <c r="GC210" s="30"/>
      <c r="GD210" s="29"/>
      <c r="GE210" s="30"/>
      <c r="GF210" s="33"/>
      <c r="GG210" s="34"/>
      <c r="GH210" s="36"/>
      <c r="GI210" s="26"/>
      <c r="GL210" s="26"/>
      <c r="GM210" s="29"/>
      <c r="GN210" s="30"/>
      <c r="GO210" s="30"/>
      <c r="GP210" s="30"/>
      <c r="GQ210" s="31"/>
      <c r="GR210" s="31"/>
      <c r="GS210" s="31"/>
      <c r="GT210" s="32"/>
      <c r="GU210" s="32"/>
      <c r="GV210" s="32"/>
      <c r="GW210" s="32"/>
      <c r="GX210" s="30"/>
      <c r="GY210" s="29"/>
      <c r="GZ210" s="30"/>
      <c r="HA210" s="33"/>
      <c r="HB210" s="34"/>
      <c r="HC210" s="36"/>
      <c r="HD210" s="26"/>
      <c r="HG210" s="26"/>
      <c r="HH210" s="29"/>
      <c r="HI210" s="30"/>
      <c r="HJ210" s="30"/>
      <c r="HK210" s="30"/>
      <c r="HL210" s="31"/>
      <c r="HM210" s="31"/>
      <c r="HN210" s="31"/>
      <c r="HO210" s="32"/>
      <c r="HP210" s="32"/>
      <c r="HQ210" s="32"/>
      <c r="HR210" s="32"/>
      <c r="HS210" s="30"/>
      <c r="HT210" s="29"/>
      <c r="HU210" s="30"/>
      <c r="HV210" s="33"/>
      <c r="HW210" s="34"/>
      <c r="HX210" s="36"/>
      <c r="HY210" s="26"/>
      <c r="IB210" s="26"/>
      <c r="IC210" s="29"/>
      <c r="ID210" s="30"/>
      <c r="IE210" s="30"/>
      <c r="IF210" s="30"/>
      <c r="IG210" s="31"/>
      <c r="IH210" s="31"/>
      <c r="II210" s="31"/>
      <c r="IJ210" s="32"/>
      <c r="IK210" s="32"/>
      <c r="IL210" s="32"/>
      <c r="IM210" s="32"/>
      <c r="IN210" s="30"/>
      <c r="IO210" s="29"/>
      <c r="IP210" s="30"/>
      <c r="IQ210" s="33"/>
      <c r="IR210" s="34"/>
      <c r="IS210" s="36"/>
      <c r="IT210" s="26"/>
    </row>
    <row r="211" spans="1:254" s="28" customFormat="1" ht="15" customHeight="1">
      <c r="A211" s="27"/>
      <c r="B211" s="26"/>
      <c r="C211" s="28" t="s">
        <v>7</v>
      </c>
      <c r="D211" s="28" t="s">
        <v>8</v>
      </c>
      <c r="E211" s="26" t="s">
        <v>55</v>
      </c>
      <c r="F211" s="29"/>
      <c r="G211" s="30">
        <f t="shared" si="34"/>
        <v>0</v>
      </c>
      <c r="H211" s="30">
        <f t="shared" si="35"/>
        <v>0</v>
      </c>
      <c r="I211" s="30">
        <f t="shared" si="35"/>
        <v>0</v>
      </c>
      <c r="J211" s="31">
        <f t="shared" si="36"/>
        <v>0</v>
      </c>
      <c r="K211" s="31">
        <f t="shared" si="36"/>
        <v>0</v>
      </c>
      <c r="L211" s="31">
        <f t="shared" si="37"/>
        <v>0</v>
      </c>
      <c r="M211" s="32">
        <f t="shared" si="38"/>
        <v>0</v>
      </c>
      <c r="N211" s="32">
        <f t="shared" si="39"/>
        <v>0</v>
      </c>
      <c r="O211" s="32">
        <f t="shared" si="40"/>
        <v>0</v>
      </c>
      <c r="P211" s="32">
        <f t="shared" si="41"/>
        <v>0</v>
      </c>
      <c r="Q211" s="30">
        <v>9.072</v>
      </c>
      <c r="R211" s="29">
        <f t="shared" si="42"/>
        <v>0</v>
      </c>
      <c r="S211" s="30">
        <v>6.804</v>
      </c>
      <c r="T211" s="33" t="str">
        <f>IF(F211&gt;=S211,"Q","-")</f>
        <v>-</v>
      </c>
      <c r="U211" s="34"/>
      <c r="V211" s="30">
        <f>SUM(F211/5.443*100)</f>
        <v>0</v>
      </c>
      <c r="W211" s="26"/>
      <c r="X211" s="51"/>
      <c r="Y211" s="55"/>
      <c r="Z211" s="26"/>
      <c r="AA211" s="29"/>
      <c r="AB211" s="30"/>
      <c r="AC211" s="30"/>
      <c r="AD211" s="30"/>
      <c r="AE211" s="31"/>
      <c r="AF211" s="31"/>
      <c r="AG211" s="31"/>
      <c r="AH211" s="32"/>
      <c r="AI211" s="32"/>
      <c r="AJ211" s="32"/>
      <c r="AK211" s="32"/>
      <c r="AL211" s="30"/>
      <c r="AM211" s="29"/>
      <c r="AN211" s="30"/>
      <c r="AO211" s="39"/>
      <c r="AP211" s="34"/>
      <c r="AQ211" s="36"/>
      <c r="AR211" s="26"/>
      <c r="AU211" s="26"/>
      <c r="AV211" s="29"/>
      <c r="AW211" s="30"/>
      <c r="AX211" s="30"/>
      <c r="AY211" s="30"/>
      <c r="AZ211" s="31"/>
      <c r="BA211" s="31"/>
      <c r="BB211" s="31"/>
      <c r="BC211" s="32"/>
      <c r="BD211" s="32"/>
      <c r="BE211" s="32"/>
      <c r="BF211" s="32"/>
      <c r="BG211" s="30"/>
      <c r="BH211" s="29"/>
      <c r="BI211" s="30"/>
      <c r="BJ211" s="39"/>
      <c r="BK211" s="34"/>
      <c r="BL211" s="36"/>
      <c r="BM211" s="26"/>
      <c r="BP211" s="26"/>
      <c r="BQ211" s="29"/>
      <c r="BR211" s="30"/>
      <c r="BS211" s="30"/>
      <c r="BT211" s="30"/>
      <c r="BU211" s="31"/>
      <c r="BV211" s="31"/>
      <c r="BW211" s="31"/>
      <c r="BX211" s="32"/>
      <c r="BY211" s="32"/>
      <c r="BZ211" s="32"/>
      <c r="CA211" s="32"/>
      <c r="CB211" s="30"/>
      <c r="CC211" s="29"/>
      <c r="CD211" s="30"/>
      <c r="CE211" s="39"/>
      <c r="CF211" s="34"/>
      <c r="CG211" s="36"/>
      <c r="CH211" s="26"/>
      <c r="CK211" s="26"/>
      <c r="CL211" s="29"/>
      <c r="CM211" s="30"/>
      <c r="CN211" s="30"/>
      <c r="CO211" s="30"/>
      <c r="CP211" s="31"/>
      <c r="CQ211" s="31"/>
      <c r="CR211" s="31"/>
      <c r="CS211" s="32"/>
      <c r="CT211" s="32"/>
      <c r="CU211" s="32"/>
      <c r="CV211" s="32"/>
      <c r="CW211" s="30"/>
      <c r="CX211" s="29"/>
      <c r="CY211" s="30"/>
      <c r="CZ211" s="39"/>
      <c r="DA211" s="34"/>
      <c r="DB211" s="36"/>
      <c r="DC211" s="26"/>
      <c r="DF211" s="26"/>
      <c r="DG211" s="29"/>
      <c r="DH211" s="30"/>
      <c r="DI211" s="30"/>
      <c r="DJ211" s="30"/>
      <c r="DK211" s="31"/>
      <c r="DL211" s="31"/>
      <c r="DM211" s="31"/>
      <c r="DN211" s="32"/>
      <c r="DO211" s="32"/>
      <c r="DP211" s="32"/>
      <c r="DQ211" s="32"/>
      <c r="DR211" s="30"/>
      <c r="DS211" s="29"/>
      <c r="DT211" s="30"/>
      <c r="DU211" s="39"/>
      <c r="DV211" s="34"/>
      <c r="DW211" s="36"/>
      <c r="DX211" s="26"/>
      <c r="EA211" s="26"/>
      <c r="EB211" s="29"/>
      <c r="EC211" s="30"/>
      <c r="ED211" s="30"/>
      <c r="EE211" s="30"/>
      <c r="EF211" s="31"/>
      <c r="EG211" s="31"/>
      <c r="EH211" s="31"/>
      <c r="EI211" s="32"/>
      <c r="EJ211" s="32"/>
      <c r="EK211" s="32"/>
      <c r="EL211" s="32"/>
      <c r="EM211" s="30"/>
      <c r="EN211" s="29"/>
      <c r="EO211" s="30"/>
      <c r="EP211" s="39"/>
      <c r="EQ211" s="34"/>
      <c r="ER211" s="36"/>
      <c r="ES211" s="26"/>
      <c r="EV211" s="26"/>
      <c r="EW211" s="29"/>
      <c r="EX211" s="30"/>
      <c r="EY211" s="30"/>
      <c r="EZ211" s="30"/>
      <c r="FA211" s="31"/>
      <c r="FB211" s="31"/>
      <c r="FC211" s="31"/>
      <c r="FD211" s="32"/>
      <c r="FE211" s="32"/>
      <c r="FF211" s="32"/>
      <c r="FG211" s="32"/>
      <c r="FH211" s="30"/>
      <c r="FI211" s="29"/>
      <c r="FJ211" s="30"/>
      <c r="FK211" s="39"/>
      <c r="FL211" s="34"/>
      <c r="FM211" s="36"/>
      <c r="FN211" s="26"/>
      <c r="FQ211" s="26"/>
      <c r="FR211" s="29"/>
      <c r="FS211" s="30"/>
      <c r="FT211" s="30"/>
      <c r="FU211" s="30"/>
      <c r="FV211" s="31"/>
      <c r="FW211" s="31"/>
      <c r="FX211" s="31"/>
      <c r="FY211" s="32"/>
      <c r="FZ211" s="32"/>
      <c r="GA211" s="32"/>
      <c r="GB211" s="32"/>
      <c r="GC211" s="30"/>
      <c r="GD211" s="29"/>
      <c r="GE211" s="30"/>
      <c r="GF211" s="39"/>
      <c r="GG211" s="34"/>
      <c r="GH211" s="36"/>
      <c r="GI211" s="26"/>
      <c r="GL211" s="26"/>
      <c r="GM211" s="29"/>
      <c r="GN211" s="30"/>
      <c r="GO211" s="30"/>
      <c r="GP211" s="30"/>
      <c r="GQ211" s="31"/>
      <c r="GR211" s="31"/>
      <c r="GS211" s="31"/>
      <c r="GT211" s="32"/>
      <c r="GU211" s="32"/>
      <c r="GV211" s="32"/>
      <c r="GW211" s="32"/>
      <c r="GX211" s="30"/>
      <c r="GY211" s="29"/>
      <c r="GZ211" s="30"/>
      <c r="HA211" s="39"/>
      <c r="HB211" s="34"/>
      <c r="HC211" s="36"/>
      <c r="HD211" s="26"/>
      <c r="HG211" s="26"/>
      <c r="HH211" s="29"/>
      <c r="HI211" s="30"/>
      <c r="HJ211" s="30"/>
      <c r="HK211" s="30"/>
      <c r="HL211" s="31"/>
      <c r="HM211" s="31"/>
      <c r="HN211" s="31"/>
      <c r="HO211" s="32"/>
      <c r="HP211" s="32"/>
      <c r="HQ211" s="32"/>
      <c r="HR211" s="32"/>
      <c r="HS211" s="30"/>
      <c r="HT211" s="29"/>
      <c r="HU211" s="30"/>
      <c r="HV211" s="39"/>
      <c r="HW211" s="34"/>
      <c r="HX211" s="36"/>
      <c r="HY211" s="26"/>
      <c r="IB211" s="26"/>
      <c r="IC211" s="29"/>
      <c r="ID211" s="30"/>
      <c r="IE211" s="30"/>
      <c r="IF211" s="30"/>
      <c r="IG211" s="31"/>
      <c r="IH211" s="31"/>
      <c r="II211" s="31"/>
      <c r="IJ211" s="32"/>
      <c r="IK211" s="32"/>
      <c r="IL211" s="32"/>
      <c r="IM211" s="32"/>
      <c r="IN211" s="30"/>
      <c r="IO211" s="29"/>
      <c r="IP211" s="30"/>
      <c r="IQ211" s="39"/>
      <c r="IR211" s="34"/>
      <c r="IS211" s="36"/>
      <c r="IT211" s="26"/>
    </row>
    <row r="212" spans="3:22" ht="15" customHeight="1">
      <c r="C212" s="28" t="s">
        <v>13</v>
      </c>
      <c r="D212" s="28" t="s">
        <v>8</v>
      </c>
      <c r="E212" s="26" t="s">
        <v>55</v>
      </c>
      <c r="G212" s="30">
        <f t="shared" si="34"/>
        <v>0</v>
      </c>
      <c r="H212" s="30">
        <f t="shared" si="35"/>
        <v>0</v>
      </c>
      <c r="I212" s="30">
        <f t="shared" si="35"/>
        <v>0</v>
      </c>
      <c r="J212" s="31">
        <f t="shared" si="36"/>
        <v>0</v>
      </c>
      <c r="K212" s="31">
        <f t="shared" si="36"/>
        <v>0</v>
      </c>
      <c r="L212" s="31">
        <f t="shared" si="37"/>
        <v>0</v>
      </c>
      <c r="M212" s="32">
        <f t="shared" si="38"/>
        <v>0</v>
      </c>
      <c r="N212" s="32">
        <f t="shared" si="39"/>
        <v>0</v>
      </c>
      <c r="O212" s="32">
        <f t="shared" si="40"/>
        <v>0</v>
      </c>
      <c r="P212" s="32">
        <f t="shared" si="41"/>
        <v>0</v>
      </c>
      <c r="Q212" s="30">
        <v>9.072</v>
      </c>
      <c r="R212" s="29">
        <f t="shared" si="42"/>
        <v>0</v>
      </c>
      <c r="S212" s="30">
        <v>2.268</v>
      </c>
      <c r="T212" s="33" t="str">
        <f>IF(F212&gt;=S212,"Q","-")</f>
        <v>-</v>
      </c>
      <c r="V212" s="30">
        <f>SUM(F212/5.443*100)</f>
        <v>0</v>
      </c>
    </row>
    <row r="213" spans="1:254" s="28" customFormat="1" ht="15" customHeight="1">
      <c r="A213" s="27"/>
      <c r="B213" s="26"/>
      <c r="C213" s="28" t="s">
        <v>10</v>
      </c>
      <c r="D213" s="28" t="s">
        <v>8</v>
      </c>
      <c r="E213" s="26" t="s">
        <v>55</v>
      </c>
      <c r="F213" s="29"/>
      <c r="G213" s="30">
        <f t="shared" si="34"/>
        <v>0</v>
      </c>
      <c r="H213" s="30">
        <f t="shared" si="35"/>
        <v>0</v>
      </c>
      <c r="I213" s="30">
        <f t="shared" si="35"/>
        <v>0</v>
      </c>
      <c r="J213" s="31">
        <f t="shared" si="36"/>
        <v>0</v>
      </c>
      <c r="K213" s="31">
        <f t="shared" si="36"/>
        <v>0</v>
      </c>
      <c r="L213" s="31">
        <f t="shared" si="37"/>
        <v>0</v>
      </c>
      <c r="M213" s="32">
        <f t="shared" si="38"/>
        <v>0</v>
      </c>
      <c r="N213" s="32">
        <f t="shared" si="39"/>
        <v>0</v>
      </c>
      <c r="O213" s="32">
        <f t="shared" si="40"/>
        <v>0</v>
      </c>
      <c r="P213" s="32">
        <f t="shared" si="41"/>
        <v>0</v>
      </c>
      <c r="Q213" s="30">
        <v>9.072</v>
      </c>
      <c r="R213" s="29">
        <f t="shared" si="42"/>
        <v>0</v>
      </c>
      <c r="S213" s="30">
        <v>2.268</v>
      </c>
      <c r="T213" s="33" t="str">
        <f>IF(F213&gt;=S213,"Q","-")</f>
        <v>-</v>
      </c>
      <c r="U213" s="34"/>
      <c r="V213" s="30">
        <f>SUM(F213/5.443*100)</f>
        <v>0</v>
      </c>
      <c r="W213" s="26"/>
      <c r="X213" s="51"/>
      <c r="Y213" s="55"/>
      <c r="Z213" s="26"/>
      <c r="AA213" s="29"/>
      <c r="AB213" s="30"/>
      <c r="AC213" s="30"/>
      <c r="AD213" s="30"/>
      <c r="AE213" s="31"/>
      <c r="AF213" s="31"/>
      <c r="AG213" s="31"/>
      <c r="AH213" s="32"/>
      <c r="AI213" s="32"/>
      <c r="AJ213" s="32"/>
      <c r="AK213" s="32"/>
      <c r="AL213" s="30"/>
      <c r="AM213" s="29"/>
      <c r="AN213" s="30"/>
      <c r="AO213" s="33"/>
      <c r="AP213" s="34"/>
      <c r="AQ213" s="36"/>
      <c r="AR213" s="26"/>
      <c r="AU213" s="26"/>
      <c r="AV213" s="29"/>
      <c r="AW213" s="30"/>
      <c r="AX213" s="30"/>
      <c r="AY213" s="30"/>
      <c r="AZ213" s="31"/>
      <c r="BA213" s="31"/>
      <c r="BB213" s="31"/>
      <c r="BC213" s="32"/>
      <c r="BD213" s="32"/>
      <c r="BE213" s="32"/>
      <c r="BF213" s="32"/>
      <c r="BG213" s="30"/>
      <c r="BH213" s="29"/>
      <c r="BI213" s="30"/>
      <c r="BJ213" s="33"/>
      <c r="BK213" s="34"/>
      <c r="BL213" s="36"/>
      <c r="BM213" s="26"/>
      <c r="BP213" s="26"/>
      <c r="BQ213" s="29"/>
      <c r="BR213" s="30"/>
      <c r="BS213" s="30"/>
      <c r="BT213" s="30"/>
      <c r="BU213" s="31"/>
      <c r="BV213" s="31"/>
      <c r="BW213" s="31"/>
      <c r="BX213" s="32"/>
      <c r="BY213" s="32"/>
      <c r="BZ213" s="32"/>
      <c r="CA213" s="32"/>
      <c r="CB213" s="30"/>
      <c r="CC213" s="29"/>
      <c r="CD213" s="30"/>
      <c r="CE213" s="33"/>
      <c r="CF213" s="34"/>
      <c r="CG213" s="36"/>
      <c r="CH213" s="26"/>
      <c r="CK213" s="26"/>
      <c r="CL213" s="29"/>
      <c r="CM213" s="30"/>
      <c r="CN213" s="30"/>
      <c r="CO213" s="30"/>
      <c r="CP213" s="31"/>
      <c r="CQ213" s="31"/>
      <c r="CR213" s="31"/>
      <c r="CS213" s="32"/>
      <c r="CT213" s="32"/>
      <c r="CU213" s="32"/>
      <c r="CV213" s="32"/>
      <c r="CW213" s="30"/>
      <c r="CX213" s="29"/>
      <c r="CY213" s="30"/>
      <c r="CZ213" s="33"/>
      <c r="DA213" s="34"/>
      <c r="DB213" s="36"/>
      <c r="DC213" s="26"/>
      <c r="DF213" s="26"/>
      <c r="DG213" s="29"/>
      <c r="DH213" s="30"/>
      <c r="DI213" s="30"/>
      <c r="DJ213" s="30"/>
      <c r="DK213" s="31"/>
      <c r="DL213" s="31"/>
      <c r="DM213" s="31"/>
      <c r="DN213" s="32"/>
      <c r="DO213" s="32"/>
      <c r="DP213" s="32"/>
      <c r="DQ213" s="32"/>
      <c r="DR213" s="30"/>
      <c r="DS213" s="29"/>
      <c r="DT213" s="30"/>
      <c r="DU213" s="33"/>
      <c r="DV213" s="34"/>
      <c r="DW213" s="36"/>
      <c r="DX213" s="26"/>
      <c r="EA213" s="26"/>
      <c r="EB213" s="29"/>
      <c r="EC213" s="30"/>
      <c r="ED213" s="30"/>
      <c r="EE213" s="30"/>
      <c r="EF213" s="31"/>
      <c r="EG213" s="31"/>
      <c r="EH213" s="31"/>
      <c r="EI213" s="32"/>
      <c r="EJ213" s="32"/>
      <c r="EK213" s="32"/>
      <c r="EL213" s="32"/>
      <c r="EM213" s="30"/>
      <c r="EN213" s="29"/>
      <c r="EO213" s="30"/>
      <c r="EP213" s="33"/>
      <c r="EQ213" s="34"/>
      <c r="ER213" s="36"/>
      <c r="ES213" s="26"/>
      <c r="EV213" s="26"/>
      <c r="EW213" s="29"/>
      <c r="EX213" s="30"/>
      <c r="EY213" s="30"/>
      <c r="EZ213" s="30"/>
      <c r="FA213" s="31"/>
      <c r="FB213" s="31"/>
      <c r="FC213" s="31"/>
      <c r="FD213" s="32"/>
      <c r="FE213" s="32"/>
      <c r="FF213" s="32"/>
      <c r="FG213" s="32"/>
      <c r="FH213" s="30"/>
      <c r="FI213" s="29"/>
      <c r="FJ213" s="30"/>
      <c r="FK213" s="33"/>
      <c r="FL213" s="34"/>
      <c r="FM213" s="36"/>
      <c r="FN213" s="26"/>
      <c r="FQ213" s="26"/>
      <c r="FR213" s="29"/>
      <c r="FS213" s="30"/>
      <c r="FT213" s="30"/>
      <c r="FU213" s="30"/>
      <c r="FV213" s="31"/>
      <c r="FW213" s="31"/>
      <c r="FX213" s="31"/>
      <c r="FY213" s="32"/>
      <c r="FZ213" s="32"/>
      <c r="GA213" s="32"/>
      <c r="GB213" s="32"/>
      <c r="GC213" s="30"/>
      <c r="GD213" s="29"/>
      <c r="GE213" s="30"/>
      <c r="GF213" s="33"/>
      <c r="GG213" s="34"/>
      <c r="GH213" s="36"/>
      <c r="GI213" s="26"/>
      <c r="GL213" s="26"/>
      <c r="GM213" s="29"/>
      <c r="GN213" s="30"/>
      <c r="GO213" s="30"/>
      <c r="GP213" s="30"/>
      <c r="GQ213" s="31"/>
      <c r="GR213" s="31"/>
      <c r="GS213" s="31"/>
      <c r="GT213" s="32"/>
      <c r="GU213" s="32"/>
      <c r="GV213" s="32"/>
      <c r="GW213" s="32"/>
      <c r="GX213" s="30"/>
      <c r="GY213" s="29"/>
      <c r="GZ213" s="30"/>
      <c r="HA213" s="33"/>
      <c r="HB213" s="34"/>
      <c r="HC213" s="36"/>
      <c r="HD213" s="26"/>
      <c r="HG213" s="26"/>
      <c r="HH213" s="29"/>
      <c r="HI213" s="30"/>
      <c r="HJ213" s="30"/>
      <c r="HK213" s="30"/>
      <c r="HL213" s="31"/>
      <c r="HM213" s="31"/>
      <c r="HN213" s="31"/>
      <c r="HO213" s="32"/>
      <c r="HP213" s="32"/>
      <c r="HQ213" s="32"/>
      <c r="HR213" s="32"/>
      <c r="HS213" s="30"/>
      <c r="HT213" s="29"/>
      <c r="HU213" s="30"/>
      <c r="HV213" s="33"/>
      <c r="HW213" s="34"/>
      <c r="HX213" s="36"/>
      <c r="HY213" s="26"/>
      <c r="IB213" s="26"/>
      <c r="IC213" s="29"/>
      <c r="ID213" s="30"/>
      <c r="IE213" s="30"/>
      <c r="IF213" s="30"/>
      <c r="IG213" s="31"/>
      <c r="IH213" s="31"/>
      <c r="II213" s="31"/>
      <c r="IJ213" s="32"/>
      <c r="IK213" s="32"/>
      <c r="IL213" s="32"/>
      <c r="IM213" s="32"/>
      <c r="IN213" s="30"/>
      <c r="IO213" s="29"/>
      <c r="IP213" s="30"/>
      <c r="IQ213" s="33"/>
      <c r="IR213" s="34"/>
      <c r="IS213" s="36"/>
      <c r="IT213" s="26"/>
    </row>
    <row r="214" spans="1:25" s="40" customFormat="1" ht="15" customHeight="1">
      <c r="A214" s="27"/>
      <c r="B214" s="26"/>
      <c r="C214" s="28" t="s">
        <v>11</v>
      </c>
      <c r="D214" s="28" t="s">
        <v>8</v>
      </c>
      <c r="E214" s="26" t="s">
        <v>55</v>
      </c>
      <c r="F214" s="29"/>
      <c r="G214" s="30">
        <f t="shared" si="34"/>
        <v>0</v>
      </c>
      <c r="H214" s="30">
        <f t="shared" si="35"/>
        <v>0</v>
      </c>
      <c r="I214" s="30">
        <f t="shared" si="35"/>
        <v>0</v>
      </c>
      <c r="J214" s="31">
        <f t="shared" si="36"/>
        <v>0</v>
      </c>
      <c r="K214" s="31">
        <f t="shared" si="36"/>
        <v>0</v>
      </c>
      <c r="L214" s="31">
        <f t="shared" si="37"/>
        <v>0</v>
      </c>
      <c r="M214" s="32">
        <f t="shared" si="38"/>
        <v>0</v>
      </c>
      <c r="N214" s="32">
        <f t="shared" si="39"/>
        <v>0</v>
      </c>
      <c r="O214" s="32">
        <f t="shared" si="40"/>
        <v>0</v>
      </c>
      <c r="P214" s="32">
        <f t="shared" si="41"/>
        <v>0</v>
      </c>
      <c r="Q214" s="30">
        <v>9.072</v>
      </c>
      <c r="R214" s="29">
        <f t="shared" si="42"/>
        <v>0</v>
      </c>
      <c r="S214" s="30">
        <v>2.268</v>
      </c>
      <c r="T214" s="39" t="s">
        <v>9</v>
      </c>
      <c r="U214" s="34"/>
      <c r="V214" s="30">
        <f>SUM(F214/5.443*100)</f>
        <v>0</v>
      </c>
      <c r="X214" s="52"/>
      <c r="Y214" s="41"/>
    </row>
    <row r="215" spans="1:254" s="28" customFormat="1" ht="15" customHeight="1">
      <c r="A215" s="44"/>
      <c r="B215" s="45"/>
      <c r="C215" s="28" t="s">
        <v>7</v>
      </c>
      <c r="D215" s="28" t="s">
        <v>8</v>
      </c>
      <c r="E215" s="26" t="s">
        <v>56</v>
      </c>
      <c r="F215" s="29"/>
      <c r="G215" s="30">
        <f t="shared" si="34"/>
        <v>0</v>
      </c>
      <c r="H215" s="30">
        <f t="shared" si="35"/>
        <v>0</v>
      </c>
      <c r="I215" s="30">
        <f t="shared" si="35"/>
        <v>0</v>
      </c>
      <c r="J215" s="31">
        <f t="shared" si="36"/>
        <v>0</v>
      </c>
      <c r="K215" s="31">
        <f t="shared" si="36"/>
        <v>0</v>
      </c>
      <c r="L215" s="31">
        <f t="shared" si="37"/>
        <v>0</v>
      </c>
      <c r="M215" s="32">
        <f t="shared" si="38"/>
        <v>0</v>
      </c>
      <c r="N215" s="32">
        <f t="shared" si="39"/>
        <v>0</v>
      </c>
      <c r="O215" s="32">
        <f t="shared" si="40"/>
        <v>0</v>
      </c>
      <c r="P215" s="32">
        <f t="shared" si="41"/>
        <v>0</v>
      </c>
      <c r="Q215" s="30">
        <v>4.536</v>
      </c>
      <c r="R215" s="29">
        <f t="shared" si="42"/>
        <v>0</v>
      </c>
      <c r="S215" s="30">
        <v>3.7425</v>
      </c>
      <c r="T215" s="33" t="str">
        <f>IF(F215&gt;=S215,"Q","-")</f>
        <v>-</v>
      </c>
      <c r="U215" s="12"/>
      <c r="V215" s="29">
        <f>SUM(F215/3.856*100)</f>
        <v>0</v>
      </c>
      <c r="W215" s="26"/>
      <c r="X215" s="51"/>
      <c r="Y215" s="55"/>
      <c r="Z215" s="26"/>
      <c r="AA215" s="29"/>
      <c r="AB215" s="30"/>
      <c r="AC215" s="30"/>
      <c r="AD215" s="30"/>
      <c r="AE215" s="31"/>
      <c r="AF215" s="31"/>
      <c r="AG215" s="31"/>
      <c r="AH215" s="32"/>
      <c r="AI215" s="32"/>
      <c r="AJ215" s="32"/>
      <c r="AK215" s="32"/>
      <c r="AL215" s="30"/>
      <c r="AM215" s="29"/>
      <c r="AN215" s="30"/>
      <c r="AO215" s="33"/>
      <c r="AP215" s="34"/>
      <c r="AQ215" s="36"/>
      <c r="AR215" s="26"/>
      <c r="AU215" s="26"/>
      <c r="AV215" s="29"/>
      <c r="AW215" s="30"/>
      <c r="AX215" s="30"/>
      <c r="AY215" s="30"/>
      <c r="AZ215" s="31"/>
      <c r="BA215" s="31"/>
      <c r="BB215" s="31"/>
      <c r="BC215" s="32"/>
      <c r="BD215" s="32"/>
      <c r="BE215" s="32"/>
      <c r="BF215" s="32"/>
      <c r="BG215" s="30"/>
      <c r="BH215" s="29"/>
      <c r="BI215" s="30"/>
      <c r="BJ215" s="33"/>
      <c r="BK215" s="34"/>
      <c r="BL215" s="36"/>
      <c r="BM215" s="26"/>
      <c r="BP215" s="26"/>
      <c r="BQ215" s="29"/>
      <c r="BR215" s="30"/>
      <c r="BS215" s="30"/>
      <c r="BT215" s="30"/>
      <c r="BU215" s="31"/>
      <c r="BV215" s="31"/>
      <c r="BW215" s="31"/>
      <c r="BX215" s="32"/>
      <c r="BY215" s="32"/>
      <c r="BZ215" s="32"/>
      <c r="CA215" s="32"/>
      <c r="CB215" s="30"/>
      <c r="CC215" s="29"/>
      <c r="CD215" s="30"/>
      <c r="CE215" s="33"/>
      <c r="CF215" s="34"/>
      <c r="CG215" s="36"/>
      <c r="CH215" s="26"/>
      <c r="CK215" s="26"/>
      <c r="CL215" s="29"/>
      <c r="CM215" s="30"/>
      <c r="CN215" s="30"/>
      <c r="CO215" s="30"/>
      <c r="CP215" s="31"/>
      <c r="CQ215" s="31"/>
      <c r="CR215" s="31"/>
      <c r="CS215" s="32"/>
      <c r="CT215" s="32"/>
      <c r="CU215" s="32"/>
      <c r="CV215" s="32"/>
      <c r="CW215" s="30"/>
      <c r="CX215" s="29"/>
      <c r="CY215" s="30"/>
      <c r="CZ215" s="33"/>
      <c r="DA215" s="34"/>
      <c r="DB215" s="36"/>
      <c r="DC215" s="26"/>
      <c r="DF215" s="26"/>
      <c r="DG215" s="29"/>
      <c r="DH215" s="30"/>
      <c r="DI215" s="30"/>
      <c r="DJ215" s="30"/>
      <c r="DK215" s="31"/>
      <c r="DL215" s="31"/>
      <c r="DM215" s="31"/>
      <c r="DN215" s="32"/>
      <c r="DO215" s="32"/>
      <c r="DP215" s="32"/>
      <c r="DQ215" s="32"/>
      <c r="DR215" s="30"/>
      <c r="DS215" s="29"/>
      <c r="DT215" s="30"/>
      <c r="DU215" s="33"/>
      <c r="DV215" s="34"/>
      <c r="DW215" s="36"/>
      <c r="DX215" s="26"/>
      <c r="EA215" s="26"/>
      <c r="EB215" s="29"/>
      <c r="EC215" s="30"/>
      <c r="ED215" s="30"/>
      <c r="EE215" s="30"/>
      <c r="EF215" s="31"/>
      <c r="EG215" s="31"/>
      <c r="EH215" s="31"/>
      <c r="EI215" s="32"/>
      <c r="EJ215" s="32"/>
      <c r="EK215" s="32"/>
      <c r="EL215" s="32"/>
      <c r="EM215" s="30"/>
      <c r="EN215" s="29"/>
      <c r="EO215" s="30"/>
      <c r="EP215" s="33"/>
      <c r="EQ215" s="34"/>
      <c r="ER215" s="36"/>
      <c r="ES215" s="26"/>
      <c r="EV215" s="26"/>
      <c r="EW215" s="29"/>
      <c r="EX215" s="30"/>
      <c r="EY215" s="30"/>
      <c r="EZ215" s="30"/>
      <c r="FA215" s="31"/>
      <c r="FB215" s="31"/>
      <c r="FC215" s="31"/>
      <c r="FD215" s="32"/>
      <c r="FE215" s="32"/>
      <c r="FF215" s="32"/>
      <c r="FG215" s="32"/>
      <c r="FH215" s="30"/>
      <c r="FI215" s="29"/>
      <c r="FJ215" s="30"/>
      <c r="FK215" s="33"/>
      <c r="FL215" s="34"/>
      <c r="FM215" s="36"/>
      <c r="FN215" s="26"/>
      <c r="FQ215" s="26"/>
      <c r="FR215" s="29"/>
      <c r="FS215" s="30"/>
      <c r="FT215" s="30"/>
      <c r="FU215" s="30"/>
      <c r="FV215" s="31"/>
      <c r="FW215" s="31"/>
      <c r="FX215" s="31"/>
      <c r="FY215" s="32"/>
      <c r="FZ215" s="32"/>
      <c r="GA215" s="32"/>
      <c r="GB215" s="32"/>
      <c r="GC215" s="30"/>
      <c r="GD215" s="29"/>
      <c r="GE215" s="30"/>
      <c r="GF215" s="33"/>
      <c r="GG215" s="34"/>
      <c r="GH215" s="36"/>
      <c r="GI215" s="26"/>
      <c r="GL215" s="26"/>
      <c r="GM215" s="29"/>
      <c r="GN215" s="30"/>
      <c r="GO215" s="30"/>
      <c r="GP215" s="30"/>
      <c r="GQ215" s="31"/>
      <c r="GR215" s="31"/>
      <c r="GS215" s="31"/>
      <c r="GT215" s="32"/>
      <c r="GU215" s="32"/>
      <c r="GV215" s="32"/>
      <c r="GW215" s="32"/>
      <c r="GX215" s="30"/>
      <c r="GY215" s="29"/>
      <c r="GZ215" s="30"/>
      <c r="HA215" s="33"/>
      <c r="HB215" s="34"/>
      <c r="HC215" s="36"/>
      <c r="HD215" s="26"/>
      <c r="HG215" s="26"/>
      <c r="HH215" s="29"/>
      <c r="HI215" s="30"/>
      <c r="HJ215" s="30"/>
      <c r="HK215" s="30"/>
      <c r="HL215" s="31"/>
      <c r="HM215" s="31"/>
      <c r="HN215" s="31"/>
      <c r="HO215" s="32"/>
      <c r="HP215" s="32"/>
      <c r="HQ215" s="32"/>
      <c r="HR215" s="32"/>
      <c r="HS215" s="30"/>
      <c r="HT215" s="29"/>
      <c r="HU215" s="30"/>
      <c r="HV215" s="33"/>
      <c r="HW215" s="34"/>
      <c r="HX215" s="36"/>
      <c r="HY215" s="26"/>
      <c r="IB215" s="26"/>
      <c r="IC215" s="29"/>
      <c r="ID215" s="30"/>
      <c r="IE215" s="30"/>
      <c r="IF215" s="30"/>
      <c r="IG215" s="31"/>
      <c r="IH215" s="31"/>
      <c r="II215" s="31"/>
      <c r="IJ215" s="32"/>
      <c r="IK215" s="32"/>
      <c r="IL215" s="32"/>
      <c r="IM215" s="32"/>
      <c r="IN215" s="30"/>
      <c r="IO215" s="29"/>
      <c r="IP215" s="30"/>
      <c r="IQ215" s="33"/>
      <c r="IR215" s="34"/>
      <c r="IS215" s="36"/>
      <c r="IT215" s="26"/>
    </row>
    <row r="216" spans="1:254" s="28" customFormat="1" ht="15" customHeight="1">
      <c r="A216" s="27"/>
      <c r="B216" s="26"/>
      <c r="C216" s="28" t="s">
        <v>13</v>
      </c>
      <c r="D216" s="28" t="s">
        <v>8</v>
      </c>
      <c r="E216" s="26" t="s">
        <v>56</v>
      </c>
      <c r="F216" s="29"/>
      <c r="G216" s="30">
        <f t="shared" si="34"/>
        <v>0</v>
      </c>
      <c r="H216" s="30">
        <f t="shared" si="35"/>
        <v>0</v>
      </c>
      <c r="I216" s="30">
        <f t="shared" si="35"/>
        <v>0</v>
      </c>
      <c r="J216" s="31">
        <f t="shared" si="36"/>
        <v>0</v>
      </c>
      <c r="K216" s="31">
        <f t="shared" si="36"/>
        <v>0</v>
      </c>
      <c r="L216" s="31">
        <f t="shared" si="37"/>
        <v>0</v>
      </c>
      <c r="M216" s="32">
        <f t="shared" si="38"/>
        <v>0</v>
      </c>
      <c r="N216" s="32">
        <f t="shared" si="39"/>
        <v>0</v>
      </c>
      <c r="O216" s="32">
        <f t="shared" si="40"/>
        <v>0</v>
      </c>
      <c r="P216" s="32">
        <f t="shared" si="41"/>
        <v>0</v>
      </c>
      <c r="Q216" s="30">
        <v>4.536</v>
      </c>
      <c r="R216" s="29">
        <f t="shared" si="42"/>
        <v>0</v>
      </c>
      <c r="S216" s="30">
        <v>2.722</v>
      </c>
      <c r="T216" s="33" t="str">
        <f>IF(F216&gt;=S216,"Q","-")</f>
        <v>-</v>
      </c>
      <c r="U216" s="34"/>
      <c r="V216" s="29">
        <f>SUM(F216/3.856*100)</f>
        <v>0</v>
      </c>
      <c r="W216" s="26"/>
      <c r="X216" s="51"/>
      <c r="Y216" s="55"/>
      <c r="Z216" s="26"/>
      <c r="AA216" s="29"/>
      <c r="AB216" s="30"/>
      <c r="AC216" s="30"/>
      <c r="AD216" s="30"/>
      <c r="AE216" s="31"/>
      <c r="AF216" s="31"/>
      <c r="AG216" s="31"/>
      <c r="AH216" s="32"/>
      <c r="AI216" s="32"/>
      <c r="AJ216" s="32"/>
      <c r="AK216" s="32"/>
      <c r="AL216" s="30"/>
      <c r="AM216" s="29"/>
      <c r="AN216" s="30"/>
      <c r="AO216" s="33"/>
      <c r="AP216" s="34"/>
      <c r="AQ216" s="36"/>
      <c r="AR216" s="26"/>
      <c r="AU216" s="26"/>
      <c r="AV216" s="29"/>
      <c r="AW216" s="30"/>
      <c r="AX216" s="30"/>
      <c r="AY216" s="30"/>
      <c r="AZ216" s="31"/>
      <c r="BA216" s="31"/>
      <c r="BB216" s="31"/>
      <c r="BC216" s="32"/>
      <c r="BD216" s="32"/>
      <c r="BE216" s="32"/>
      <c r="BF216" s="32"/>
      <c r="BG216" s="30"/>
      <c r="BH216" s="29"/>
      <c r="BI216" s="30"/>
      <c r="BJ216" s="33"/>
      <c r="BK216" s="34"/>
      <c r="BL216" s="36"/>
      <c r="BM216" s="26"/>
      <c r="BP216" s="26"/>
      <c r="BQ216" s="29"/>
      <c r="BR216" s="30"/>
      <c r="BS216" s="30"/>
      <c r="BT216" s="30"/>
      <c r="BU216" s="31"/>
      <c r="BV216" s="31"/>
      <c r="BW216" s="31"/>
      <c r="BX216" s="32"/>
      <c r="BY216" s="32"/>
      <c r="BZ216" s="32"/>
      <c r="CA216" s="32"/>
      <c r="CB216" s="30"/>
      <c r="CC216" s="29"/>
      <c r="CD216" s="30"/>
      <c r="CE216" s="33"/>
      <c r="CF216" s="34"/>
      <c r="CG216" s="36"/>
      <c r="CH216" s="26"/>
      <c r="CK216" s="26"/>
      <c r="CL216" s="29"/>
      <c r="CM216" s="30"/>
      <c r="CN216" s="30"/>
      <c r="CO216" s="30"/>
      <c r="CP216" s="31"/>
      <c r="CQ216" s="31"/>
      <c r="CR216" s="31"/>
      <c r="CS216" s="32"/>
      <c r="CT216" s="32"/>
      <c r="CU216" s="32"/>
      <c r="CV216" s="32"/>
      <c r="CW216" s="30"/>
      <c r="CX216" s="29"/>
      <c r="CY216" s="30"/>
      <c r="CZ216" s="33"/>
      <c r="DA216" s="34"/>
      <c r="DB216" s="36"/>
      <c r="DC216" s="26"/>
      <c r="DF216" s="26"/>
      <c r="DG216" s="29"/>
      <c r="DH216" s="30"/>
      <c r="DI216" s="30"/>
      <c r="DJ216" s="30"/>
      <c r="DK216" s="31"/>
      <c r="DL216" s="31"/>
      <c r="DM216" s="31"/>
      <c r="DN216" s="32"/>
      <c r="DO216" s="32"/>
      <c r="DP216" s="32"/>
      <c r="DQ216" s="32"/>
      <c r="DR216" s="30"/>
      <c r="DS216" s="29"/>
      <c r="DT216" s="30"/>
      <c r="DU216" s="33"/>
      <c r="DV216" s="34"/>
      <c r="DW216" s="36"/>
      <c r="DX216" s="26"/>
      <c r="EA216" s="26"/>
      <c r="EB216" s="29"/>
      <c r="EC216" s="30"/>
      <c r="ED216" s="30"/>
      <c r="EE216" s="30"/>
      <c r="EF216" s="31"/>
      <c r="EG216" s="31"/>
      <c r="EH216" s="31"/>
      <c r="EI216" s="32"/>
      <c r="EJ216" s="32"/>
      <c r="EK216" s="32"/>
      <c r="EL216" s="32"/>
      <c r="EM216" s="30"/>
      <c r="EN216" s="29"/>
      <c r="EO216" s="30"/>
      <c r="EP216" s="33"/>
      <c r="EQ216" s="34"/>
      <c r="ER216" s="36"/>
      <c r="ES216" s="26"/>
      <c r="EV216" s="26"/>
      <c r="EW216" s="29"/>
      <c r="EX216" s="30"/>
      <c r="EY216" s="30"/>
      <c r="EZ216" s="30"/>
      <c r="FA216" s="31"/>
      <c r="FB216" s="31"/>
      <c r="FC216" s="31"/>
      <c r="FD216" s="32"/>
      <c r="FE216" s="32"/>
      <c r="FF216" s="32"/>
      <c r="FG216" s="32"/>
      <c r="FH216" s="30"/>
      <c r="FI216" s="29"/>
      <c r="FJ216" s="30"/>
      <c r="FK216" s="33"/>
      <c r="FL216" s="34"/>
      <c r="FM216" s="36"/>
      <c r="FN216" s="26"/>
      <c r="FQ216" s="26"/>
      <c r="FR216" s="29"/>
      <c r="FS216" s="30"/>
      <c r="FT216" s="30"/>
      <c r="FU216" s="30"/>
      <c r="FV216" s="31"/>
      <c r="FW216" s="31"/>
      <c r="FX216" s="31"/>
      <c r="FY216" s="32"/>
      <c r="FZ216" s="32"/>
      <c r="GA216" s="32"/>
      <c r="GB216" s="32"/>
      <c r="GC216" s="30"/>
      <c r="GD216" s="29"/>
      <c r="GE216" s="30"/>
      <c r="GF216" s="33"/>
      <c r="GG216" s="34"/>
      <c r="GH216" s="36"/>
      <c r="GI216" s="26"/>
      <c r="GL216" s="26"/>
      <c r="GM216" s="29"/>
      <c r="GN216" s="30"/>
      <c r="GO216" s="30"/>
      <c r="GP216" s="30"/>
      <c r="GQ216" s="31"/>
      <c r="GR216" s="31"/>
      <c r="GS216" s="31"/>
      <c r="GT216" s="32"/>
      <c r="GU216" s="32"/>
      <c r="GV216" s="32"/>
      <c r="GW216" s="32"/>
      <c r="GX216" s="30"/>
      <c r="GY216" s="29"/>
      <c r="GZ216" s="30"/>
      <c r="HA216" s="33"/>
      <c r="HB216" s="34"/>
      <c r="HC216" s="36"/>
      <c r="HD216" s="26"/>
      <c r="HG216" s="26"/>
      <c r="HH216" s="29"/>
      <c r="HI216" s="30"/>
      <c r="HJ216" s="30"/>
      <c r="HK216" s="30"/>
      <c r="HL216" s="31"/>
      <c r="HM216" s="31"/>
      <c r="HN216" s="31"/>
      <c r="HO216" s="32"/>
      <c r="HP216" s="32"/>
      <c r="HQ216" s="32"/>
      <c r="HR216" s="32"/>
      <c r="HS216" s="30"/>
      <c r="HT216" s="29"/>
      <c r="HU216" s="30"/>
      <c r="HV216" s="33"/>
      <c r="HW216" s="34"/>
      <c r="HX216" s="36"/>
      <c r="HY216" s="26"/>
      <c r="IB216" s="26"/>
      <c r="IC216" s="29"/>
      <c r="ID216" s="30"/>
      <c r="IE216" s="30"/>
      <c r="IF216" s="30"/>
      <c r="IG216" s="31"/>
      <c r="IH216" s="31"/>
      <c r="II216" s="31"/>
      <c r="IJ216" s="32"/>
      <c r="IK216" s="32"/>
      <c r="IL216" s="32"/>
      <c r="IM216" s="32"/>
      <c r="IN216" s="30"/>
      <c r="IO216" s="29"/>
      <c r="IP216" s="30"/>
      <c r="IQ216" s="33"/>
      <c r="IR216" s="34"/>
      <c r="IS216" s="36"/>
      <c r="IT216" s="26"/>
    </row>
    <row r="217" spans="1:25" s="40" customFormat="1" ht="15" customHeight="1">
      <c r="A217" s="27"/>
      <c r="B217" s="26"/>
      <c r="C217" s="28" t="s">
        <v>10</v>
      </c>
      <c r="D217" s="28" t="s">
        <v>8</v>
      </c>
      <c r="E217" s="26" t="s">
        <v>56</v>
      </c>
      <c r="F217" s="29"/>
      <c r="G217" s="30">
        <f t="shared" si="34"/>
        <v>0</v>
      </c>
      <c r="H217" s="30">
        <f t="shared" si="35"/>
        <v>0</v>
      </c>
      <c r="I217" s="30">
        <f t="shared" si="35"/>
        <v>0</v>
      </c>
      <c r="J217" s="31">
        <f t="shared" si="36"/>
        <v>0</v>
      </c>
      <c r="K217" s="31">
        <f t="shared" si="36"/>
        <v>0</v>
      </c>
      <c r="L217" s="31">
        <f t="shared" si="37"/>
        <v>0</v>
      </c>
      <c r="M217" s="32">
        <f t="shared" si="38"/>
        <v>0</v>
      </c>
      <c r="N217" s="32">
        <f t="shared" si="39"/>
        <v>0</v>
      </c>
      <c r="O217" s="32">
        <f t="shared" si="40"/>
        <v>0</v>
      </c>
      <c r="P217" s="32">
        <f t="shared" si="41"/>
        <v>0</v>
      </c>
      <c r="Q217" s="30">
        <v>4.536</v>
      </c>
      <c r="R217" s="29">
        <f t="shared" si="42"/>
        <v>0</v>
      </c>
      <c r="S217" s="30">
        <v>2.722</v>
      </c>
      <c r="T217" s="33" t="str">
        <f>IF(F217&gt;=S217,"Q","-")</f>
        <v>-</v>
      </c>
      <c r="U217" s="34"/>
      <c r="V217" s="29">
        <f>SUM(F217/3.856*100)</f>
        <v>0</v>
      </c>
      <c r="X217" s="52"/>
      <c r="Y217" s="41"/>
    </row>
    <row r="218" spans="3:22" ht="15" customHeight="1">
      <c r="C218" s="28" t="s">
        <v>11</v>
      </c>
      <c r="D218" s="28" t="s">
        <v>8</v>
      </c>
      <c r="E218" s="26" t="s">
        <v>56</v>
      </c>
      <c r="G218" s="30">
        <f t="shared" si="34"/>
        <v>0</v>
      </c>
      <c r="H218" s="30">
        <f t="shared" si="35"/>
        <v>0</v>
      </c>
      <c r="I218" s="30">
        <f t="shared" si="35"/>
        <v>0</v>
      </c>
      <c r="J218" s="31">
        <f t="shared" si="36"/>
        <v>0</v>
      </c>
      <c r="K218" s="31">
        <f t="shared" si="36"/>
        <v>0</v>
      </c>
      <c r="L218" s="31">
        <f t="shared" si="37"/>
        <v>0</v>
      </c>
      <c r="M218" s="32">
        <f t="shared" si="38"/>
        <v>0</v>
      </c>
      <c r="N218" s="32">
        <f t="shared" si="39"/>
        <v>0</v>
      </c>
      <c r="O218" s="32">
        <f t="shared" si="40"/>
        <v>0</v>
      </c>
      <c r="P218" s="32">
        <f t="shared" si="41"/>
        <v>0</v>
      </c>
      <c r="Q218" s="30">
        <v>4.536</v>
      </c>
      <c r="R218" s="29">
        <f t="shared" si="42"/>
        <v>0</v>
      </c>
      <c r="S218" s="30">
        <v>2.722</v>
      </c>
      <c r="T218" s="39" t="s">
        <v>9</v>
      </c>
      <c r="V218" s="29">
        <f>SUM(F218/3.856*100)</f>
        <v>0</v>
      </c>
    </row>
    <row r="219" spans="1:22" ht="15" customHeight="1">
      <c r="A219" s="44"/>
      <c r="B219" s="45"/>
      <c r="C219" s="28" t="s">
        <v>7</v>
      </c>
      <c r="D219" s="28" t="s">
        <v>8</v>
      </c>
      <c r="E219" s="26" t="s">
        <v>57</v>
      </c>
      <c r="G219" s="30">
        <f>F219*2.2046</f>
        <v>0</v>
      </c>
      <c r="H219" s="30">
        <f>(G219-J219)*16</f>
        <v>0</v>
      </c>
      <c r="I219" s="30">
        <f>(H219-K219)*16</f>
        <v>0</v>
      </c>
      <c r="J219" s="31">
        <f>ROUNDDOWN(G219,0)</f>
        <v>0</v>
      </c>
      <c r="K219" s="31">
        <f>ROUNDDOWN(H219,0)</f>
        <v>0</v>
      </c>
      <c r="L219" s="31">
        <f>ROUND(I219,0)</f>
        <v>0</v>
      </c>
      <c r="M219" s="32">
        <f>IF(N219=16,J219+1,J219)</f>
        <v>0</v>
      </c>
      <c r="N219" s="32">
        <f>IF(L219=16,K219+1,K219)</f>
        <v>0</v>
      </c>
      <c r="O219" s="32">
        <f>IF(N219=16,0,N219)</f>
        <v>0</v>
      </c>
      <c r="P219" s="32">
        <f>IF(L219=16,0,L219)</f>
        <v>0</v>
      </c>
      <c r="Q219" s="30">
        <v>0.908</v>
      </c>
      <c r="R219" s="29">
        <f>F219/Q219*100</f>
        <v>0</v>
      </c>
      <c r="S219" s="30">
        <v>0.765</v>
      </c>
      <c r="T219" s="33" t="str">
        <f>IF(F219&gt;=S219,"Q","-")</f>
        <v>-</v>
      </c>
      <c r="U219" s="12" t="s">
        <v>212</v>
      </c>
      <c r="V219" s="29">
        <f>SUM(F219/0.737*100)</f>
        <v>0</v>
      </c>
    </row>
    <row r="220" spans="1:25" s="40" customFormat="1" ht="15" customHeight="1">
      <c r="A220" s="44"/>
      <c r="B220" s="45"/>
      <c r="C220" s="28" t="s">
        <v>13</v>
      </c>
      <c r="D220" s="28" t="s">
        <v>8</v>
      </c>
      <c r="E220" s="26" t="s">
        <v>57</v>
      </c>
      <c r="F220" s="29"/>
      <c r="G220" s="30">
        <f t="shared" si="34"/>
        <v>0</v>
      </c>
      <c r="H220" s="30">
        <f t="shared" si="35"/>
        <v>0</v>
      </c>
      <c r="I220" s="30">
        <f t="shared" si="35"/>
        <v>0</v>
      </c>
      <c r="J220" s="31">
        <f t="shared" si="36"/>
        <v>0</v>
      </c>
      <c r="K220" s="31">
        <f t="shared" si="36"/>
        <v>0</v>
      </c>
      <c r="L220" s="31">
        <f t="shared" si="37"/>
        <v>0</v>
      </c>
      <c r="M220" s="32">
        <f t="shared" si="38"/>
        <v>0</v>
      </c>
      <c r="N220" s="32">
        <f t="shared" si="39"/>
        <v>0</v>
      </c>
      <c r="O220" s="32">
        <f t="shared" si="40"/>
        <v>0</v>
      </c>
      <c r="P220" s="32">
        <f t="shared" si="41"/>
        <v>0</v>
      </c>
      <c r="Q220" s="30">
        <v>0.908</v>
      </c>
      <c r="R220" s="29">
        <f t="shared" si="42"/>
        <v>0</v>
      </c>
      <c r="S220" s="30">
        <v>0.454</v>
      </c>
      <c r="T220" s="33" t="str">
        <f>IF(F220&gt;=S220,"Q","-")</f>
        <v>-</v>
      </c>
      <c r="U220" s="12" t="s">
        <v>212</v>
      </c>
      <c r="V220" s="29">
        <f>SUM(F220/0.737*100)</f>
        <v>0</v>
      </c>
      <c r="X220" s="52"/>
      <c r="Y220" s="41"/>
    </row>
    <row r="221" spans="3:22" ht="15" customHeight="1">
      <c r="C221" s="28" t="s">
        <v>10</v>
      </c>
      <c r="D221" s="28" t="s">
        <v>8</v>
      </c>
      <c r="E221" s="26" t="s">
        <v>57</v>
      </c>
      <c r="G221" s="30">
        <f t="shared" si="34"/>
        <v>0</v>
      </c>
      <c r="H221" s="30">
        <f t="shared" si="35"/>
        <v>0</v>
      </c>
      <c r="I221" s="30">
        <f t="shared" si="35"/>
        <v>0</v>
      </c>
      <c r="J221" s="31">
        <f t="shared" si="36"/>
        <v>0</v>
      </c>
      <c r="K221" s="31">
        <f t="shared" si="36"/>
        <v>0</v>
      </c>
      <c r="L221" s="31">
        <f t="shared" si="37"/>
        <v>0</v>
      </c>
      <c r="M221" s="32">
        <f t="shared" si="38"/>
        <v>0</v>
      </c>
      <c r="N221" s="32">
        <f t="shared" si="39"/>
        <v>0</v>
      </c>
      <c r="O221" s="32">
        <f t="shared" si="40"/>
        <v>0</v>
      </c>
      <c r="P221" s="32">
        <f t="shared" si="41"/>
        <v>0</v>
      </c>
      <c r="Q221" s="30">
        <v>0.908</v>
      </c>
      <c r="R221" s="29">
        <f t="shared" si="42"/>
        <v>0</v>
      </c>
      <c r="S221" s="30">
        <v>0.454</v>
      </c>
      <c r="T221" s="33" t="str">
        <f>IF(F221&gt;=S221,"Q","-")</f>
        <v>-</v>
      </c>
      <c r="U221" s="12"/>
      <c r="V221" s="29">
        <f>SUM(F221/0.737*100)</f>
        <v>0</v>
      </c>
    </row>
    <row r="222" spans="1:254" s="28" customFormat="1" ht="15" customHeight="1">
      <c r="A222" s="27"/>
      <c r="B222" s="26"/>
      <c r="C222" s="28" t="s">
        <v>11</v>
      </c>
      <c r="D222" s="28" t="s">
        <v>8</v>
      </c>
      <c r="E222" s="26" t="s">
        <v>57</v>
      </c>
      <c r="F222" s="29"/>
      <c r="G222" s="30">
        <f t="shared" si="34"/>
        <v>0</v>
      </c>
      <c r="H222" s="30">
        <f t="shared" si="35"/>
        <v>0</v>
      </c>
      <c r="I222" s="30">
        <f t="shared" si="35"/>
        <v>0</v>
      </c>
      <c r="J222" s="31">
        <f t="shared" si="36"/>
        <v>0</v>
      </c>
      <c r="K222" s="31">
        <f t="shared" si="36"/>
        <v>0</v>
      </c>
      <c r="L222" s="31">
        <f t="shared" si="37"/>
        <v>0</v>
      </c>
      <c r="M222" s="32">
        <f t="shared" si="38"/>
        <v>0</v>
      </c>
      <c r="N222" s="32">
        <f t="shared" si="39"/>
        <v>0</v>
      </c>
      <c r="O222" s="32">
        <f t="shared" si="40"/>
        <v>0</v>
      </c>
      <c r="P222" s="32">
        <f t="shared" si="41"/>
        <v>0</v>
      </c>
      <c r="Q222" s="30">
        <v>0.908</v>
      </c>
      <c r="R222" s="29">
        <f t="shared" si="42"/>
        <v>0</v>
      </c>
      <c r="S222" s="30">
        <v>0.454</v>
      </c>
      <c r="T222" s="39" t="s">
        <v>9</v>
      </c>
      <c r="U222" s="12"/>
      <c r="V222" s="29">
        <f>SUM(F222/0.737*100)</f>
        <v>0</v>
      </c>
      <c r="W222" s="26"/>
      <c r="X222" s="51"/>
      <c r="Y222" s="55"/>
      <c r="Z222" s="26"/>
      <c r="AA222" s="29"/>
      <c r="AB222" s="30"/>
      <c r="AC222" s="30"/>
      <c r="AD222" s="30"/>
      <c r="AE222" s="31"/>
      <c r="AF222" s="31"/>
      <c r="AG222" s="31"/>
      <c r="AH222" s="32"/>
      <c r="AI222" s="32"/>
      <c r="AJ222" s="32"/>
      <c r="AK222" s="32"/>
      <c r="AL222" s="30"/>
      <c r="AM222" s="29"/>
      <c r="AN222" s="30"/>
      <c r="AO222" s="33"/>
      <c r="AP222" s="34"/>
      <c r="AQ222" s="36"/>
      <c r="AR222" s="26"/>
      <c r="AU222" s="26"/>
      <c r="AV222" s="29"/>
      <c r="AW222" s="30"/>
      <c r="AX222" s="30"/>
      <c r="AY222" s="30"/>
      <c r="AZ222" s="31"/>
      <c r="BA222" s="31"/>
      <c r="BB222" s="31"/>
      <c r="BC222" s="32"/>
      <c r="BD222" s="32"/>
      <c r="BE222" s="32"/>
      <c r="BF222" s="32"/>
      <c r="BG222" s="30"/>
      <c r="BH222" s="29"/>
      <c r="BI222" s="30"/>
      <c r="BJ222" s="33"/>
      <c r="BK222" s="34"/>
      <c r="BL222" s="36"/>
      <c r="BM222" s="26"/>
      <c r="BP222" s="26"/>
      <c r="BQ222" s="29"/>
      <c r="BR222" s="30"/>
      <c r="BS222" s="30"/>
      <c r="BT222" s="30"/>
      <c r="BU222" s="31"/>
      <c r="BV222" s="31"/>
      <c r="BW222" s="31"/>
      <c r="BX222" s="32"/>
      <c r="BY222" s="32"/>
      <c r="BZ222" s="32"/>
      <c r="CA222" s="32"/>
      <c r="CB222" s="30"/>
      <c r="CC222" s="29"/>
      <c r="CD222" s="30"/>
      <c r="CE222" s="33"/>
      <c r="CF222" s="34"/>
      <c r="CG222" s="36"/>
      <c r="CH222" s="26"/>
      <c r="CK222" s="26"/>
      <c r="CL222" s="29"/>
      <c r="CM222" s="30"/>
      <c r="CN222" s="30"/>
      <c r="CO222" s="30"/>
      <c r="CP222" s="31"/>
      <c r="CQ222" s="31"/>
      <c r="CR222" s="31"/>
      <c r="CS222" s="32"/>
      <c r="CT222" s="32"/>
      <c r="CU222" s="32"/>
      <c r="CV222" s="32"/>
      <c r="CW222" s="30"/>
      <c r="CX222" s="29"/>
      <c r="CY222" s="30"/>
      <c r="CZ222" s="33"/>
      <c r="DA222" s="34"/>
      <c r="DB222" s="36"/>
      <c r="DC222" s="26"/>
      <c r="DF222" s="26"/>
      <c r="DG222" s="29"/>
      <c r="DH222" s="30"/>
      <c r="DI222" s="30"/>
      <c r="DJ222" s="30"/>
      <c r="DK222" s="31"/>
      <c r="DL222" s="31"/>
      <c r="DM222" s="31"/>
      <c r="DN222" s="32"/>
      <c r="DO222" s="32"/>
      <c r="DP222" s="32"/>
      <c r="DQ222" s="32"/>
      <c r="DR222" s="30"/>
      <c r="DS222" s="29"/>
      <c r="DT222" s="30"/>
      <c r="DU222" s="33"/>
      <c r="DV222" s="34"/>
      <c r="DW222" s="36"/>
      <c r="DX222" s="26"/>
      <c r="EA222" s="26"/>
      <c r="EB222" s="29"/>
      <c r="EC222" s="30"/>
      <c r="ED222" s="30"/>
      <c r="EE222" s="30"/>
      <c r="EF222" s="31"/>
      <c r="EG222" s="31"/>
      <c r="EH222" s="31"/>
      <c r="EI222" s="32"/>
      <c r="EJ222" s="32"/>
      <c r="EK222" s="32"/>
      <c r="EL222" s="32"/>
      <c r="EM222" s="30"/>
      <c r="EN222" s="29"/>
      <c r="EO222" s="30"/>
      <c r="EP222" s="33"/>
      <c r="EQ222" s="34"/>
      <c r="ER222" s="36"/>
      <c r="ES222" s="26"/>
      <c r="EV222" s="26"/>
      <c r="EW222" s="29"/>
      <c r="EX222" s="30"/>
      <c r="EY222" s="30"/>
      <c r="EZ222" s="30"/>
      <c r="FA222" s="31"/>
      <c r="FB222" s="31"/>
      <c r="FC222" s="31"/>
      <c r="FD222" s="32"/>
      <c r="FE222" s="32"/>
      <c r="FF222" s="32"/>
      <c r="FG222" s="32"/>
      <c r="FH222" s="30"/>
      <c r="FI222" s="29"/>
      <c r="FJ222" s="30"/>
      <c r="FK222" s="33"/>
      <c r="FL222" s="34"/>
      <c r="FM222" s="36"/>
      <c r="FN222" s="26"/>
      <c r="FQ222" s="26"/>
      <c r="FR222" s="29"/>
      <c r="FS222" s="30"/>
      <c r="FT222" s="30"/>
      <c r="FU222" s="30"/>
      <c r="FV222" s="31"/>
      <c r="FW222" s="31"/>
      <c r="FX222" s="31"/>
      <c r="FY222" s="32"/>
      <c r="FZ222" s="32"/>
      <c r="GA222" s="32"/>
      <c r="GB222" s="32"/>
      <c r="GC222" s="30"/>
      <c r="GD222" s="29"/>
      <c r="GE222" s="30"/>
      <c r="GF222" s="33"/>
      <c r="GG222" s="34"/>
      <c r="GH222" s="36"/>
      <c r="GI222" s="26"/>
      <c r="GL222" s="26"/>
      <c r="GM222" s="29"/>
      <c r="GN222" s="30"/>
      <c r="GO222" s="30"/>
      <c r="GP222" s="30"/>
      <c r="GQ222" s="31"/>
      <c r="GR222" s="31"/>
      <c r="GS222" s="31"/>
      <c r="GT222" s="32"/>
      <c r="GU222" s="32"/>
      <c r="GV222" s="32"/>
      <c r="GW222" s="32"/>
      <c r="GX222" s="30"/>
      <c r="GY222" s="29"/>
      <c r="GZ222" s="30"/>
      <c r="HA222" s="33"/>
      <c r="HB222" s="34"/>
      <c r="HC222" s="36"/>
      <c r="HD222" s="26"/>
      <c r="HG222" s="26"/>
      <c r="HH222" s="29"/>
      <c r="HI222" s="30"/>
      <c r="HJ222" s="30"/>
      <c r="HK222" s="30"/>
      <c r="HL222" s="31"/>
      <c r="HM222" s="31"/>
      <c r="HN222" s="31"/>
      <c r="HO222" s="32"/>
      <c r="HP222" s="32"/>
      <c r="HQ222" s="32"/>
      <c r="HR222" s="32"/>
      <c r="HS222" s="30"/>
      <c r="HT222" s="29"/>
      <c r="HU222" s="30"/>
      <c r="HV222" s="33"/>
      <c r="HW222" s="34"/>
      <c r="HX222" s="36"/>
      <c r="HY222" s="26"/>
      <c r="IB222" s="26"/>
      <c r="IC222" s="29"/>
      <c r="ID222" s="30"/>
      <c r="IE222" s="30"/>
      <c r="IF222" s="30"/>
      <c r="IG222" s="31"/>
      <c r="IH222" s="31"/>
      <c r="II222" s="31"/>
      <c r="IJ222" s="32"/>
      <c r="IK222" s="32"/>
      <c r="IL222" s="32"/>
      <c r="IM222" s="32"/>
      <c r="IN222" s="30"/>
      <c r="IO222" s="29"/>
      <c r="IP222" s="30"/>
      <c r="IQ222" s="33"/>
      <c r="IR222" s="34"/>
      <c r="IS222" s="36"/>
      <c r="IT222" s="26"/>
    </row>
    <row r="223" spans="1:22" ht="15" customHeight="1">
      <c r="A223" s="44"/>
      <c r="B223" s="45"/>
      <c r="C223" s="28" t="s">
        <v>7</v>
      </c>
      <c r="D223" s="28" t="s">
        <v>8</v>
      </c>
      <c r="E223" s="26" t="s">
        <v>58</v>
      </c>
      <c r="G223" s="30">
        <f t="shared" si="34"/>
        <v>0</v>
      </c>
      <c r="H223" s="30">
        <f t="shared" si="35"/>
        <v>0</v>
      </c>
      <c r="I223" s="30">
        <f t="shared" si="35"/>
        <v>0</v>
      </c>
      <c r="J223" s="31">
        <f t="shared" si="36"/>
        <v>0</v>
      </c>
      <c r="K223" s="31">
        <f t="shared" si="36"/>
        <v>0</v>
      </c>
      <c r="L223" s="31">
        <f t="shared" si="37"/>
        <v>0</v>
      </c>
      <c r="M223" s="32">
        <f t="shared" si="38"/>
        <v>0</v>
      </c>
      <c r="N223" s="32">
        <f t="shared" si="39"/>
        <v>0</v>
      </c>
      <c r="O223" s="32">
        <f t="shared" si="40"/>
        <v>0</v>
      </c>
      <c r="P223" s="32">
        <f t="shared" si="41"/>
        <v>0</v>
      </c>
      <c r="Q223" s="30">
        <v>0.454</v>
      </c>
      <c r="R223" s="29">
        <f t="shared" si="42"/>
        <v>0</v>
      </c>
      <c r="S223" s="30">
        <v>0.3405</v>
      </c>
      <c r="T223" s="33" t="str">
        <f>IF(F223&gt;=S223,"Q","-")</f>
        <v>-</v>
      </c>
      <c r="U223" s="12"/>
      <c r="V223" s="29">
        <f>SUM(F223)/0.34*100</f>
        <v>0</v>
      </c>
    </row>
    <row r="224" spans="1:22" ht="15" customHeight="1">
      <c r="A224" s="44"/>
      <c r="B224" s="45"/>
      <c r="C224" s="28" t="s">
        <v>13</v>
      </c>
      <c r="D224" s="28" t="s">
        <v>8</v>
      </c>
      <c r="E224" s="26" t="s">
        <v>58</v>
      </c>
      <c r="G224" s="30">
        <f t="shared" si="34"/>
        <v>0</v>
      </c>
      <c r="H224" s="30">
        <f t="shared" si="35"/>
        <v>0</v>
      </c>
      <c r="I224" s="30">
        <f t="shared" si="35"/>
        <v>0</v>
      </c>
      <c r="J224" s="31">
        <f t="shared" si="36"/>
        <v>0</v>
      </c>
      <c r="K224" s="31">
        <f t="shared" si="36"/>
        <v>0</v>
      </c>
      <c r="L224" s="31">
        <f t="shared" si="37"/>
        <v>0</v>
      </c>
      <c r="M224" s="32">
        <f t="shared" si="38"/>
        <v>0</v>
      </c>
      <c r="N224" s="32">
        <f t="shared" si="39"/>
        <v>0</v>
      </c>
      <c r="O224" s="32">
        <f t="shared" si="40"/>
        <v>0</v>
      </c>
      <c r="P224" s="32">
        <f t="shared" si="41"/>
        <v>0</v>
      </c>
      <c r="Q224" s="30">
        <v>0.454</v>
      </c>
      <c r="R224" s="29">
        <f t="shared" si="42"/>
        <v>0</v>
      </c>
      <c r="S224" s="30">
        <v>0.227</v>
      </c>
      <c r="T224" s="33" t="str">
        <f>IF(F224&gt;=S224,"Q","-")</f>
        <v>-</v>
      </c>
      <c r="U224" s="12" t="s">
        <v>212</v>
      </c>
      <c r="V224" s="29">
        <f>SUM(F224)/0.34*100</f>
        <v>0</v>
      </c>
    </row>
    <row r="225" spans="3:22" ht="15" customHeight="1">
      <c r="C225" s="28" t="s">
        <v>10</v>
      </c>
      <c r="D225" s="28" t="s">
        <v>8</v>
      </c>
      <c r="E225" s="26" t="s">
        <v>58</v>
      </c>
      <c r="G225" s="30">
        <f t="shared" si="34"/>
        <v>0</v>
      </c>
      <c r="H225" s="30">
        <f t="shared" si="35"/>
        <v>0</v>
      </c>
      <c r="I225" s="30">
        <f t="shared" si="35"/>
        <v>0</v>
      </c>
      <c r="J225" s="31">
        <f t="shared" si="36"/>
        <v>0</v>
      </c>
      <c r="K225" s="31">
        <f t="shared" si="36"/>
        <v>0</v>
      </c>
      <c r="L225" s="31">
        <f t="shared" si="37"/>
        <v>0</v>
      </c>
      <c r="M225" s="32">
        <f t="shared" si="38"/>
        <v>0</v>
      </c>
      <c r="N225" s="32">
        <f t="shared" si="39"/>
        <v>0</v>
      </c>
      <c r="O225" s="32">
        <f t="shared" si="40"/>
        <v>0</v>
      </c>
      <c r="P225" s="32">
        <f t="shared" si="41"/>
        <v>0</v>
      </c>
      <c r="Q225" s="30">
        <v>0.454</v>
      </c>
      <c r="R225" s="29">
        <f t="shared" si="42"/>
        <v>0</v>
      </c>
      <c r="S225" s="30">
        <v>0.227</v>
      </c>
      <c r="T225" s="33" t="str">
        <f>IF(F225&gt;=S225,"Q","-")</f>
        <v>-</v>
      </c>
      <c r="V225" s="29">
        <f>SUM(F225)/0.34*100</f>
        <v>0</v>
      </c>
    </row>
    <row r="226" spans="1:254" s="28" customFormat="1" ht="15" customHeight="1">
      <c r="A226" s="27"/>
      <c r="B226" s="26"/>
      <c r="C226" s="28" t="s">
        <v>11</v>
      </c>
      <c r="D226" s="28" t="s">
        <v>8</v>
      </c>
      <c r="E226" s="26" t="s">
        <v>58</v>
      </c>
      <c r="F226" s="29"/>
      <c r="G226" s="30">
        <f t="shared" si="34"/>
        <v>0</v>
      </c>
      <c r="H226" s="30">
        <f t="shared" si="35"/>
        <v>0</v>
      </c>
      <c r="I226" s="30">
        <f t="shared" si="35"/>
        <v>0</v>
      </c>
      <c r="J226" s="31">
        <f t="shared" si="36"/>
        <v>0</v>
      </c>
      <c r="K226" s="31">
        <f t="shared" si="36"/>
        <v>0</v>
      </c>
      <c r="L226" s="31">
        <f t="shared" si="37"/>
        <v>0</v>
      </c>
      <c r="M226" s="32">
        <f t="shared" si="38"/>
        <v>0</v>
      </c>
      <c r="N226" s="32">
        <f t="shared" si="39"/>
        <v>0</v>
      </c>
      <c r="O226" s="32">
        <f t="shared" si="40"/>
        <v>0</v>
      </c>
      <c r="P226" s="32">
        <f t="shared" si="41"/>
        <v>0</v>
      </c>
      <c r="Q226" s="30">
        <v>0.454</v>
      </c>
      <c r="R226" s="29">
        <f t="shared" si="42"/>
        <v>0</v>
      </c>
      <c r="S226" s="30">
        <v>0.227</v>
      </c>
      <c r="T226" s="39" t="s">
        <v>9</v>
      </c>
      <c r="U226" s="34"/>
      <c r="V226" s="29">
        <f>SUM(F226)/0.34*100</f>
        <v>0</v>
      </c>
      <c r="W226" s="26"/>
      <c r="X226" s="51"/>
      <c r="Y226" s="55"/>
      <c r="Z226" s="26"/>
      <c r="AA226" s="29"/>
      <c r="AB226" s="30"/>
      <c r="AC226" s="30"/>
      <c r="AD226" s="30"/>
      <c r="AE226" s="31"/>
      <c r="AF226" s="31"/>
      <c r="AG226" s="31"/>
      <c r="AH226" s="32"/>
      <c r="AI226" s="32"/>
      <c r="AJ226" s="32"/>
      <c r="AK226" s="32"/>
      <c r="AL226" s="30"/>
      <c r="AM226" s="29"/>
      <c r="AN226" s="30"/>
      <c r="AO226" s="33"/>
      <c r="AP226" s="34"/>
      <c r="AQ226" s="36"/>
      <c r="AR226" s="26"/>
      <c r="AU226" s="26"/>
      <c r="AV226" s="29"/>
      <c r="AW226" s="30"/>
      <c r="AX226" s="30"/>
      <c r="AY226" s="30"/>
      <c r="AZ226" s="31"/>
      <c r="BA226" s="31"/>
      <c r="BB226" s="31"/>
      <c r="BC226" s="32"/>
      <c r="BD226" s="32"/>
      <c r="BE226" s="32"/>
      <c r="BF226" s="32"/>
      <c r="BG226" s="30"/>
      <c r="BH226" s="29"/>
      <c r="BI226" s="30"/>
      <c r="BJ226" s="33"/>
      <c r="BK226" s="34"/>
      <c r="BL226" s="36"/>
      <c r="BM226" s="26"/>
      <c r="BP226" s="26"/>
      <c r="BQ226" s="29"/>
      <c r="BR226" s="30"/>
      <c r="BS226" s="30"/>
      <c r="BT226" s="30"/>
      <c r="BU226" s="31"/>
      <c r="BV226" s="31"/>
      <c r="BW226" s="31"/>
      <c r="BX226" s="32"/>
      <c r="BY226" s="32"/>
      <c r="BZ226" s="32"/>
      <c r="CA226" s="32"/>
      <c r="CB226" s="30"/>
      <c r="CC226" s="29"/>
      <c r="CD226" s="30"/>
      <c r="CE226" s="33"/>
      <c r="CF226" s="34"/>
      <c r="CG226" s="36"/>
      <c r="CH226" s="26"/>
      <c r="CK226" s="26"/>
      <c r="CL226" s="29"/>
      <c r="CM226" s="30"/>
      <c r="CN226" s="30"/>
      <c r="CO226" s="30"/>
      <c r="CP226" s="31"/>
      <c r="CQ226" s="31"/>
      <c r="CR226" s="31"/>
      <c r="CS226" s="32"/>
      <c r="CT226" s="32"/>
      <c r="CU226" s="32"/>
      <c r="CV226" s="32"/>
      <c r="CW226" s="30"/>
      <c r="CX226" s="29"/>
      <c r="CY226" s="30"/>
      <c r="CZ226" s="33"/>
      <c r="DA226" s="34"/>
      <c r="DB226" s="36"/>
      <c r="DC226" s="26"/>
      <c r="DF226" s="26"/>
      <c r="DG226" s="29"/>
      <c r="DH226" s="30"/>
      <c r="DI226" s="30"/>
      <c r="DJ226" s="30"/>
      <c r="DK226" s="31"/>
      <c r="DL226" s="31"/>
      <c r="DM226" s="31"/>
      <c r="DN226" s="32"/>
      <c r="DO226" s="32"/>
      <c r="DP226" s="32"/>
      <c r="DQ226" s="32"/>
      <c r="DR226" s="30"/>
      <c r="DS226" s="29"/>
      <c r="DT226" s="30"/>
      <c r="DU226" s="33"/>
      <c r="DV226" s="34"/>
      <c r="DW226" s="36"/>
      <c r="DX226" s="26"/>
      <c r="EA226" s="26"/>
      <c r="EB226" s="29"/>
      <c r="EC226" s="30"/>
      <c r="ED226" s="30"/>
      <c r="EE226" s="30"/>
      <c r="EF226" s="31"/>
      <c r="EG226" s="31"/>
      <c r="EH226" s="31"/>
      <c r="EI226" s="32"/>
      <c r="EJ226" s="32"/>
      <c r="EK226" s="32"/>
      <c r="EL226" s="32"/>
      <c r="EM226" s="30"/>
      <c r="EN226" s="29"/>
      <c r="EO226" s="30"/>
      <c r="EP226" s="33"/>
      <c r="EQ226" s="34"/>
      <c r="ER226" s="36"/>
      <c r="ES226" s="26"/>
      <c r="EV226" s="26"/>
      <c r="EW226" s="29"/>
      <c r="EX226" s="30"/>
      <c r="EY226" s="30"/>
      <c r="EZ226" s="30"/>
      <c r="FA226" s="31"/>
      <c r="FB226" s="31"/>
      <c r="FC226" s="31"/>
      <c r="FD226" s="32"/>
      <c r="FE226" s="32"/>
      <c r="FF226" s="32"/>
      <c r="FG226" s="32"/>
      <c r="FH226" s="30"/>
      <c r="FI226" s="29"/>
      <c r="FJ226" s="30"/>
      <c r="FK226" s="33"/>
      <c r="FL226" s="34"/>
      <c r="FM226" s="36"/>
      <c r="FN226" s="26"/>
      <c r="FQ226" s="26"/>
      <c r="FR226" s="29"/>
      <c r="FS226" s="30"/>
      <c r="FT226" s="30"/>
      <c r="FU226" s="30"/>
      <c r="FV226" s="31"/>
      <c r="FW226" s="31"/>
      <c r="FX226" s="31"/>
      <c r="FY226" s="32"/>
      <c r="FZ226" s="32"/>
      <c r="GA226" s="32"/>
      <c r="GB226" s="32"/>
      <c r="GC226" s="30"/>
      <c r="GD226" s="29"/>
      <c r="GE226" s="30"/>
      <c r="GF226" s="33"/>
      <c r="GG226" s="34"/>
      <c r="GH226" s="36"/>
      <c r="GI226" s="26"/>
      <c r="GL226" s="26"/>
      <c r="GM226" s="29"/>
      <c r="GN226" s="30"/>
      <c r="GO226" s="30"/>
      <c r="GP226" s="30"/>
      <c r="GQ226" s="31"/>
      <c r="GR226" s="31"/>
      <c r="GS226" s="31"/>
      <c r="GT226" s="32"/>
      <c r="GU226" s="32"/>
      <c r="GV226" s="32"/>
      <c r="GW226" s="32"/>
      <c r="GX226" s="30"/>
      <c r="GY226" s="29"/>
      <c r="GZ226" s="30"/>
      <c r="HA226" s="33"/>
      <c r="HB226" s="34"/>
      <c r="HC226" s="36"/>
      <c r="HD226" s="26"/>
      <c r="HG226" s="26"/>
      <c r="HH226" s="29"/>
      <c r="HI226" s="30"/>
      <c r="HJ226" s="30"/>
      <c r="HK226" s="30"/>
      <c r="HL226" s="31"/>
      <c r="HM226" s="31"/>
      <c r="HN226" s="31"/>
      <c r="HO226" s="32"/>
      <c r="HP226" s="32"/>
      <c r="HQ226" s="32"/>
      <c r="HR226" s="32"/>
      <c r="HS226" s="30"/>
      <c r="HT226" s="29"/>
      <c r="HU226" s="30"/>
      <c r="HV226" s="33"/>
      <c r="HW226" s="34"/>
      <c r="HX226" s="36"/>
      <c r="HY226" s="26"/>
      <c r="IB226" s="26"/>
      <c r="IC226" s="29"/>
      <c r="ID226" s="30"/>
      <c r="IE226" s="30"/>
      <c r="IF226" s="30"/>
      <c r="IG226" s="31"/>
      <c r="IH226" s="31"/>
      <c r="II226" s="31"/>
      <c r="IJ226" s="32"/>
      <c r="IK226" s="32"/>
      <c r="IL226" s="32"/>
      <c r="IM226" s="32"/>
      <c r="IN226" s="30"/>
      <c r="IO226" s="29"/>
      <c r="IP226" s="30"/>
      <c r="IQ226" s="33"/>
      <c r="IR226" s="34"/>
      <c r="IS226" s="36"/>
      <c r="IT226" s="26"/>
    </row>
    <row r="227" spans="1:22" ht="15" customHeight="1">
      <c r="A227" s="44"/>
      <c r="B227" s="45"/>
      <c r="C227" s="28" t="s">
        <v>7</v>
      </c>
      <c r="D227" s="28" t="s">
        <v>8</v>
      </c>
      <c r="E227" s="26" t="s">
        <v>59</v>
      </c>
      <c r="G227" s="30">
        <f t="shared" si="34"/>
        <v>0</v>
      </c>
      <c r="H227" s="30">
        <f t="shared" si="35"/>
        <v>0</v>
      </c>
      <c r="I227" s="30">
        <f t="shared" si="35"/>
        <v>0</v>
      </c>
      <c r="J227" s="31">
        <f t="shared" si="36"/>
        <v>0</v>
      </c>
      <c r="K227" s="31">
        <f t="shared" si="36"/>
        <v>0</v>
      </c>
      <c r="L227" s="31">
        <f t="shared" si="37"/>
        <v>0</v>
      </c>
      <c r="M227" s="32">
        <f t="shared" si="38"/>
        <v>0</v>
      </c>
      <c r="N227" s="32">
        <f t="shared" si="39"/>
        <v>0</v>
      </c>
      <c r="O227" s="32">
        <f t="shared" si="40"/>
        <v>0</v>
      </c>
      <c r="P227" s="32">
        <f t="shared" si="41"/>
        <v>0</v>
      </c>
      <c r="Q227" s="30">
        <v>0.454</v>
      </c>
      <c r="R227" s="29">
        <f t="shared" si="42"/>
        <v>0</v>
      </c>
      <c r="S227" s="30">
        <v>0.3405</v>
      </c>
      <c r="T227" s="33" t="str">
        <f>IF(F227&gt;=S227,"Q","-")</f>
        <v>-</v>
      </c>
      <c r="U227" s="12"/>
      <c r="V227" s="29">
        <f>SUM(F227/0.369*100)</f>
        <v>0</v>
      </c>
    </row>
    <row r="228" spans="1:254" s="28" customFormat="1" ht="15" customHeight="1">
      <c r="A228" s="27"/>
      <c r="B228" s="26"/>
      <c r="C228" s="28" t="s">
        <v>13</v>
      </c>
      <c r="D228" s="28" t="s">
        <v>8</v>
      </c>
      <c r="E228" s="26" t="s">
        <v>59</v>
      </c>
      <c r="F228" s="29"/>
      <c r="G228" s="30">
        <f t="shared" si="34"/>
        <v>0</v>
      </c>
      <c r="H228" s="30">
        <f t="shared" si="35"/>
        <v>0</v>
      </c>
      <c r="I228" s="30">
        <f t="shared" si="35"/>
        <v>0</v>
      </c>
      <c r="J228" s="31">
        <f t="shared" si="36"/>
        <v>0</v>
      </c>
      <c r="K228" s="31">
        <f t="shared" si="36"/>
        <v>0</v>
      </c>
      <c r="L228" s="31">
        <f t="shared" si="37"/>
        <v>0</v>
      </c>
      <c r="M228" s="32">
        <f t="shared" si="38"/>
        <v>0</v>
      </c>
      <c r="N228" s="32">
        <f t="shared" si="39"/>
        <v>0</v>
      </c>
      <c r="O228" s="32">
        <f t="shared" si="40"/>
        <v>0</v>
      </c>
      <c r="P228" s="32">
        <f t="shared" si="41"/>
        <v>0</v>
      </c>
      <c r="Q228" s="30">
        <v>0.454</v>
      </c>
      <c r="R228" s="29">
        <f t="shared" si="42"/>
        <v>0</v>
      </c>
      <c r="S228" s="30">
        <v>0.283</v>
      </c>
      <c r="T228" s="33" t="str">
        <f>IF(F228&gt;=S228,"Q","-")</f>
        <v>-</v>
      </c>
      <c r="U228" s="34"/>
      <c r="V228" s="29">
        <f>SUM(F228/0.369*100)</f>
        <v>0</v>
      </c>
      <c r="W228" s="26"/>
      <c r="X228" s="51"/>
      <c r="Y228" s="55"/>
      <c r="Z228" s="26"/>
      <c r="AA228" s="29"/>
      <c r="AB228" s="30"/>
      <c r="AC228" s="30"/>
      <c r="AD228" s="30"/>
      <c r="AE228" s="31"/>
      <c r="AF228" s="31"/>
      <c r="AG228" s="31"/>
      <c r="AH228" s="32"/>
      <c r="AI228" s="32"/>
      <c r="AJ228" s="32"/>
      <c r="AK228" s="32"/>
      <c r="AL228" s="30"/>
      <c r="AM228" s="29"/>
      <c r="AN228" s="30"/>
      <c r="AO228" s="33"/>
      <c r="AP228" s="34"/>
      <c r="AQ228" s="36"/>
      <c r="AR228" s="26"/>
      <c r="AU228" s="26"/>
      <c r="AV228" s="29"/>
      <c r="AW228" s="30"/>
      <c r="AX228" s="30"/>
      <c r="AY228" s="30"/>
      <c r="AZ228" s="31"/>
      <c r="BA228" s="31"/>
      <c r="BB228" s="31"/>
      <c r="BC228" s="32"/>
      <c r="BD228" s="32"/>
      <c r="BE228" s="32"/>
      <c r="BF228" s="32"/>
      <c r="BG228" s="30"/>
      <c r="BH228" s="29"/>
      <c r="BI228" s="30"/>
      <c r="BJ228" s="33"/>
      <c r="BK228" s="34"/>
      <c r="BL228" s="36"/>
      <c r="BM228" s="26"/>
      <c r="BP228" s="26"/>
      <c r="BQ228" s="29"/>
      <c r="BR228" s="30"/>
      <c r="BS228" s="30"/>
      <c r="BT228" s="30"/>
      <c r="BU228" s="31"/>
      <c r="BV228" s="31"/>
      <c r="BW228" s="31"/>
      <c r="BX228" s="32"/>
      <c r="BY228" s="32"/>
      <c r="BZ228" s="32"/>
      <c r="CA228" s="32"/>
      <c r="CB228" s="30"/>
      <c r="CC228" s="29"/>
      <c r="CD228" s="30"/>
      <c r="CE228" s="33"/>
      <c r="CF228" s="34"/>
      <c r="CG228" s="36"/>
      <c r="CH228" s="26"/>
      <c r="CK228" s="26"/>
      <c r="CL228" s="29"/>
      <c r="CM228" s="30"/>
      <c r="CN228" s="30"/>
      <c r="CO228" s="30"/>
      <c r="CP228" s="31"/>
      <c r="CQ228" s="31"/>
      <c r="CR228" s="31"/>
      <c r="CS228" s="32"/>
      <c r="CT228" s="32"/>
      <c r="CU228" s="32"/>
      <c r="CV228" s="32"/>
      <c r="CW228" s="30"/>
      <c r="CX228" s="29"/>
      <c r="CY228" s="30"/>
      <c r="CZ228" s="33"/>
      <c r="DA228" s="34"/>
      <c r="DB228" s="36"/>
      <c r="DC228" s="26"/>
      <c r="DF228" s="26"/>
      <c r="DG228" s="29"/>
      <c r="DH228" s="30"/>
      <c r="DI228" s="30"/>
      <c r="DJ228" s="30"/>
      <c r="DK228" s="31"/>
      <c r="DL228" s="31"/>
      <c r="DM228" s="31"/>
      <c r="DN228" s="32"/>
      <c r="DO228" s="32"/>
      <c r="DP228" s="32"/>
      <c r="DQ228" s="32"/>
      <c r="DR228" s="30"/>
      <c r="DS228" s="29"/>
      <c r="DT228" s="30"/>
      <c r="DU228" s="33"/>
      <c r="DV228" s="34"/>
      <c r="DW228" s="36"/>
      <c r="DX228" s="26"/>
      <c r="EA228" s="26"/>
      <c r="EB228" s="29"/>
      <c r="EC228" s="30"/>
      <c r="ED228" s="30"/>
      <c r="EE228" s="30"/>
      <c r="EF228" s="31"/>
      <c r="EG228" s="31"/>
      <c r="EH228" s="31"/>
      <c r="EI228" s="32"/>
      <c r="EJ228" s="32"/>
      <c r="EK228" s="32"/>
      <c r="EL228" s="32"/>
      <c r="EM228" s="30"/>
      <c r="EN228" s="29"/>
      <c r="EO228" s="30"/>
      <c r="EP228" s="33"/>
      <c r="EQ228" s="34"/>
      <c r="ER228" s="36"/>
      <c r="ES228" s="26"/>
      <c r="EV228" s="26"/>
      <c r="EW228" s="29"/>
      <c r="EX228" s="30"/>
      <c r="EY228" s="30"/>
      <c r="EZ228" s="30"/>
      <c r="FA228" s="31"/>
      <c r="FB228" s="31"/>
      <c r="FC228" s="31"/>
      <c r="FD228" s="32"/>
      <c r="FE228" s="32"/>
      <c r="FF228" s="32"/>
      <c r="FG228" s="32"/>
      <c r="FH228" s="30"/>
      <c r="FI228" s="29"/>
      <c r="FJ228" s="30"/>
      <c r="FK228" s="33"/>
      <c r="FL228" s="34"/>
      <c r="FM228" s="36"/>
      <c r="FN228" s="26"/>
      <c r="FQ228" s="26"/>
      <c r="FR228" s="29"/>
      <c r="FS228" s="30"/>
      <c r="FT228" s="30"/>
      <c r="FU228" s="30"/>
      <c r="FV228" s="31"/>
      <c r="FW228" s="31"/>
      <c r="FX228" s="31"/>
      <c r="FY228" s="32"/>
      <c r="FZ228" s="32"/>
      <c r="GA228" s="32"/>
      <c r="GB228" s="32"/>
      <c r="GC228" s="30"/>
      <c r="GD228" s="29"/>
      <c r="GE228" s="30"/>
      <c r="GF228" s="33"/>
      <c r="GG228" s="34"/>
      <c r="GH228" s="36"/>
      <c r="GI228" s="26"/>
      <c r="GL228" s="26"/>
      <c r="GM228" s="29"/>
      <c r="GN228" s="30"/>
      <c r="GO228" s="30"/>
      <c r="GP228" s="30"/>
      <c r="GQ228" s="31"/>
      <c r="GR228" s="31"/>
      <c r="GS228" s="31"/>
      <c r="GT228" s="32"/>
      <c r="GU228" s="32"/>
      <c r="GV228" s="32"/>
      <c r="GW228" s="32"/>
      <c r="GX228" s="30"/>
      <c r="GY228" s="29"/>
      <c r="GZ228" s="30"/>
      <c r="HA228" s="33"/>
      <c r="HB228" s="34"/>
      <c r="HC228" s="36"/>
      <c r="HD228" s="26"/>
      <c r="HG228" s="26"/>
      <c r="HH228" s="29"/>
      <c r="HI228" s="30"/>
      <c r="HJ228" s="30"/>
      <c r="HK228" s="30"/>
      <c r="HL228" s="31"/>
      <c r="HM228" s="31"/>
      <c r="HN228" s="31"/>
      <c r="HO228" s="32"/>
      <c r="HP228" s="32"/>
      <c r="HQ228" s="32"/>
      <c r="HR228" s="32"/>
      <c r="HS228" s="30"/>
      <c r="HT228" s="29"/>
      <c r="HU228" s="30"/>
      <c r="HV228" s="33"/>
      <c r="HW228" s="34"/>
      <c r="HX228" s="36"/>
      <c r="HY228" s="26"/>
      <c r="IB228" s="26"/>
      <c r="IC228" s="29"/>
      <c r="ID228" s="30"/>
      <c r="IE228" s="30"/>
      <c r="IF228" s="30"/>
      <c r="IG228" s="31"/>
      <c r="IH228" s="31"/>
      <c r="II228" s="31"/>
      <c r="IJ228" s="32"/>
      <c r="IK228" s="32"/>
      <c r="IL228" s="32"/>
      <c r="IM228" s="32"/>
      <c r="IN228" s="30"/>
      <c r="IO228" s="29"/>
      <c r="IP228" s="30"/>
      <c r="IQ228" s="33"/>
      <c r="IR228" s="34"/>
      <c r="IS228" s="36"/>
      <c r="IT228" s="26"/>
    </row>
    <row r="229" spans="1:22" ht="15" customHeight="1">
      <c r="A229" s="44"/>
      <c r="B229" s="45"/>
      <c r="C229" s="28" t="s">
        <v>10</v>
      </c>
      <c r="D229" s="28" t="s">
        <v>8</v>
      </c>
      <c r="E229" s="26" t="s">
        <v>59</v>
      </c>
      <c r="G229" s="30">
        <f t="shared" si="34"/>
        <v>0</v>
      </c>
      <c r="H229" s="30">
        <f t="shared" si="35"/>
        <v>0</v>
      </c>
      <c r="I229" s="30">
        <f t="shared" si="35"/>
        <v>0</v>
      </c>
      <c r="J229" s="31">
        <f t="shared" si="36"/>
        <v>0</v>
      </c>
      <c r="K229" s="31">
        <f t="shared" si="36"/>
        <v>0</v>
      </c>
      <c r="L229" s="31">
        <f t="shared" si="37"/>
        <v>0</v>
      </c>
      <c r="M229" s="32">
        <f t="shared" si="38"/>
        <v>0</v>
      </c>
      <c r="N229" s="32">
        <f t="shared" si="39"/>
        <v>0</v>
      </c>
      <c r="O229" s="32">
        <f t="shared" si="40"/>
        <v>0</v>
      </c>
      <c r="P229" s="32">
        <f t="shared" si="41"/>
        <v>0</v>
      </c>
      <c r="Q229" s="30">
        <v>0.454</v>
      </c>
      <c r="R229" s="29">
        <f t="shared" si="42"/>
        <v>0</v>
      </c>
      <c r="S229" s="30">
        <v>0.283</v>
      </c>
      <c r="T229" s="33" t="str">
        <f>IF(F229&gt;=S229,"Q","-")</f>
        <v>-</v>
      </c>
      <c r="V229" s="29">
        <f>SUM(F229/0.369*100)</f>
        <v>0</v>
      </c>
    </row>
    <row r="230" spans="1:22" ht="15" customHeight="1">
      <c r="A230" s="44"/>
      <c r="B230" s="45"/>
      <c r="C230" s="28" t="s">
        <v>11</v>
      </c>
      <c r="D230" s="28" t="s">
        <v>8</v>
      </c>
      <c r="E230" s="26" t="s">
        <v>59</v>
      </c>
      <c r="G230" s="30">
        <f aca="true" t="shared" si="43" ref="G230:G293">F230*2.2046</f>
        <v>0</v>
      </c>
      <c r="H230" s="30">
        <f aca="true" t="shared" si="44" ref="H230:I293">(G230-J230)*16</f>
        <v>0</v>
      </c>
      <c r="I230" s="30">
        <f t="shared" si="44"/>
        <v>0</v>
      </c>
      <c r="J230" s="31">
        <f aca="true" t="shared" si="45" ref="J230:K293">ROUNDDOWN(G230,0)</f>
        <v>0</v>
      </c>
      <c r="K230" s="31">
        <f t="shared" si="45"/>
        <v>0</v>
      </c>
      <c r="L230" s="31">
        <f aca="true" t="shared" si="46" ref="L230:L293">ROUND(I230,0)</f>
        <v>0</v>
      </c>
      <c r="M230" s="32">
        <f aca="true" t="shared" si="47" ref="M230:M293">IF(N230=16,J230+1,J230)</f>
        <v>0</v>
      </c>
      <c r="N230" s="32">
        <f aca="true" t="shared" si="48" ref="N230:N293">IF(L230=16,K230+1,K230)</f>
        <v>0</v>
      </c>
      <c r="O230" s="32">
        <f aca="true" t="shared" si="49" ref="O230:O293">IF(N230=16,0,N230)</f>
        <v>0</v>
      </c>
      <c r="P230" s="32">
        <f aca="true" t="shared" si="50" ref="P230:P293">IF(L230=16,0,L230)</f>
        <v>0</v>
      </c>
      <c r="Q230" s="30">
        <v>0.454</v>
      </c>
      <c r="R230" s="29">
        <f aca="true" t="shared" si="51" ref="R230:R293">F230/Q230*100</f>
        <v>0</v>
      </c>
      <c r="S230" s="30">
        <v>0.283</v>
      </c>
      <c r="T230" s="39" t="s">
        <v>9</v>
      </c>
      <c r="V230" s="29">
        <f>SUM(F230/0.369*100)</f>
        <v>0</v>
      </c>
    </row>
    <row r="231" spans="1:22" ht="15" customHeight="1">
      <c r="A231" s="44"/>
      <c r="B231" s="45"/>
      <c r="C231" s="28" t="s">
        <v>7</v>
      </c>
      <c r="D231" s="28" t="s">
        <v>8</v>
      </c>
      <c r="E231" s="26" t="s">
        <v>60</v>
      </c>
      <c r="G231" s="30">
        <f t="shared" si="43"/>
        <v>0</v>
      </c>
      <c r="H231" s="30">
        <f t="shared" si="44"/>
        <v>0</v>
      </c>
      <c r="I231" s="30">
        <f t="shared" si="44"/>
        <v>0</v>
      </c>
      <c r="J231" s="31">
        <f t="shared" si="45"/>
        <v>0</v>
      </c>
      <c r="K231" s="31">
        <f t="shared" si="45"/>
        <v>0</v>
      </c>
      <c r="L231" s="31">
        <f t="shared" si="46"/>
        <v>0</v>
      </c>
      <c r="M231" s="32">
        <f t="shared" si="47"/>
        <v>0</v>
      </c>
      <c r="N231" s="32">
        <f t="shared" si="48"/>
        <v>0</v>
      </c>
      <c r="O231" s="32">
        <f t="shared" si="49"/>
        <v>0</v>
      </c>
      <c r="P231" s="32">
        <f t="shared" si="50"/>
        <v>0</v>
      </c>
      <c r="Q231" s="30">
        <v>11.34</v>
      </c>
      <c r="R231" s="29">
        <f t="shared" si="51"/>
        <v>0</v>
      </c>
      <c r="S231" s="30">
        <v>8.505</v>
      </c>
      <c r="T231" s="33" t="str">
        <f>IF(F231&gt;=S231,"Q","-")</f>
        <v>-</v>
      </c>
      <c r="V231" s="29">
        <f>SUM(F231/9.072*100)</f>
        <v>0</v>
      </c>
    </row>
    <row r="232" spans="3:22" ht="15" customHeight="1">
      <c r="C232" s="28" t="s">
        <v>13</v>
      </c>
      <c r="D232" s="28" t="s">
        <v>8</v>
      </c>
      <c r="E232" s="26" t="s">
        <v>60</v>
      </c>
      <c r="G232" s="30">
        <f t="shared" si="43"/>
        <v>0</v>
      </c>
      <c r="H232" s="30">
        <f t="shared" si="44"/>
        <v>0</v>
      </c>
      <c r="I232" s="30">
        <f t="shared" si="44"/>
        <v>0</v>
      </c>
      <c r="J232" s="31">
        <f t="shared" si="45"/>
        <v>0</v>
      </c>
      <c r="K232" s="31">
        <f t="shared" si="45"/>
        <v>0</v>
      </c>
      <c r="L232" s="31">
        <f t="shared" si="46"/>
        <v>0</v>
      </c>
      <c r="M232" s="32">
        <f t="shared" si="47"/>
        <v>0</v>
      </c>
      <c r="N232" s="32">
        <f t="shared" si="48"/>
        <v>0</v>
      </c>
      <c r="O232" s="32">
        <f t="shared" si="49"/>
        <v>0</v>
      </c>
      <c r="P232" s="32">
        <f t="shared" si="50"/>
        <v>0</v>
      </c>
      <c r="Q232" s="30">
        <v>11.34</v>
      </c>
      <c r="R232" s="29">
        <f t="shared" si="51"/>
        <v>0</v>
      </c>
      <c r="S232" s="30">
        <v>8.165</v>
      </c>
      <c r="T232" s="33" t="str">
        <f>IF(F232&gt;=S232,"Q","-")</f>
        <v>-</v>
      </c>
      <c r="V232" s="29">
        <f>SUM(F232/9.072*100)</f>
        <v>0</v>
      </c>
    </row>
    <row r="233" spans="3:22" ht="15" customHeight="1">
      <c r="C233" s="28" t="s">
        <v>10</v>
      </c>
      <c r="D233" s="28" t="s">
        <v>8</v>
      </c>
      <c r="E233" s="26" t="s">
        <v>60</v>
      </c>
      <c r="G233" s="30">
        <f t="shared" si="43"/>
        <v>0</v>
      </c>
      <c r="H233" s="30">
        <f t="shared" si="44"/>
        <v>0</v>
      </c>
      <c r="I233" s="30">
        <f t="shared" si="44"/>
        <v>0</v>
      </c>
      <c r="J233" s="31">
        <f t="shared" si="45"/>
        <v>0</v>
      </c>
      <c r="K233" s="31">
        <f t="shared" si="45"/>
        <v>0</v>
      </c>
      <c r="L233" s="31">
        <f t="shared" si="46"/>
        <v>0</v>
      </c>
      <c r="M233" s="32">
        <f t="shared" si="47"/>
        <v>0</v>
      </c>
      <c r="N233" s="32">
        <f t="shared" si="48"/>
        <v>0</v>
      </c>
      <c r="O233" s="32">
        <f t="shared" si="49"/>
        <v>0</v>
      </c>
      <c r="P233" s="32">
        <f t="shared" si="50"/>
        <v>0</v>
      </c>
      <c r="Q233" s="30">
        <v>11.34</v>
      </c>
      <c r="R233" s="29">
        <f t="shared" si="51"/>
        <v>0</v>
      </c>
      <c r="S233" s="30">
        <v>8.165</v>
      </c>
      <c r="T233" s="33" t="str">
        <f>IF(F233&gt;=S233,"Q","-")</f>
        <v>-</v>
      </c>
      <c r="V233" s="29">
        <f>SUM(F233/9.072*100)</f>
        <v>0</v>
      </c>
    </row>
    <row r="234" spans="1:254" s="28" customFormat="1" ht="15" customHeight="1">
      <c r="A234" s="27"/>
      <c r="B234" s="26"/>
      <c r="C234" s="28" t="s">
        <v>11</v>
      </c>
      <c r="D234" s="28" t="s">
        <v>8</v>
      </c>
      <c r="E234" s="26" t="s">
        <v>60</v>
      </c>
      <c r="F234" s="29"/>
      <c r="G234" s="30">
        <f t="shared" si="43"/>
        <v>0</v>
      </c>
      <c r="H234" s="30">
        <f t="shared" si="44"/>
        <v>0</v>
      </c>
      <c r="I234" s="30">
        <f t="shared" si="44"/>
        <v>0</v>
      </c>
      <c r="J234" s="31">
        <f t="shared" si="45"/>
        <v>0</v>
      </c>
      <c r="K234" s="31">
        <f t="shared" si="45"/>
        <v>0</v>
      </c>
      <c r="L234" s="31">
        <f t="shared" si="46"/>
        <v>0</v>
      </c>
      <c r="M234" s="32">
        <f t="shared" si="47"/>
        <v>0</v>
      </c>
      <c r="N234" s="32">
        <f t="shared" si="48"/>
        <v>0</v>
      </c>
      <c r="O234" s="32">
        <f t="shared" si="49"/>
        <v>0</v>
      </c>
      <c r="P234" s="32">
        <f t="shared" si="50"/>
        <v>0</v>
      </c>
      <c r="Q234" s="30">
        <v>11.34</v>
      </c>
      <c r="R234" s="29">
        <f t="shared" si="51"/>
        <v>0</v>
      </c>
      <c r="S234" s="30">
        <v>8.165</v>
      </c>
      <c r="T234" s="39" t="s">
        <v>9</v>
      </c>
      <c r="U234" s="34"/>
      <c r="V234" s="29">
        <f>SUM(F234/9.072*100)</f>
        <v>0</v>
      </c>
      <c r="W234" s="26"/>
      <c r="X234" s="51"/>
      <c r="Y234" s="55"/>
      <c r="Z234" s="26"/>
      <c r="AA234" s="29"/>
      <c r="AB234" s="30"/>
      <c r="AC234" s="30"/>
      <c r="AD234" s="30"/>
      <c r="AE234" s="31"/>
      <c r="AF234" s="31"/>
      <c r="AG234" s="31"/>
      <c r="AH234" s="32"/>
      <c r="AI234" s="32"/>
      <c r="AJ234" s="32"/>
      <c r="AK234" s="32"/>
      <c r="AL234" s="30"/>
      <c r="AM234" s="29"/>
      <c r="AN234" s="30"/>
      <c r="AO234" s="33"/>
      <c r="AP234" s="34"/>
      <c r="AQ234" s="36"/>
      <c r="AR234" s="26"/>
      <c r="AU234" s="26"/>
      <c r="AV234" s="29"/>
      <c r="AW234" s="30"/>
      <c r="AX234" s="30"/>
      <c r="AY234" s="30"/>
      <c r="AZ234" s="31"/>
      <c r="BA234" s="31"/>
      <c r="BB234" s="31"/>
      <c r="BC234" s="32"/>
      <c r="BD234" s="32"/>
      <c r="BE234" s="32"/>
      <c r="BF234" s="32"/>
      <c r="BG234" s="30"/>
      <c r="BH234" s="29"/>
      <c r="BI234" s="30"/>
      <c r="BJ234" s="33"/>
      <c r="BK234" s="34"/>
      <c r="BL234" s="36"/>
      <c r="BM234" s="26"/>
      <c r="BP234" s="26"/>
      <c r="BQ234" s="29"/>
      <c r="BR234" s="30"/>
      <c r="BS234" s="30"/>
      <c r="BT234" s="30"/>
      <c r="BU234" s="31"/>
      <c r="BV234" s="31"/>
      <c r="BW234" s="31"/>
      <c r="BX234" s="32"/>
      <c r="BY234" s="32"/>
      <c r="BZ234" s="32"/>
      <c r="CA234" s="32"/>
      <c r="CB234" s="30"/>
      <c r="CC234" s="29"/>
      <c r="CD234" s="30"/>
      <c r="CE234" s="33"/>
      <c r="CF234" s="34"/>
      <c r="CG234" s="36"/>
      <c r="CH234" s="26"/>
      <c r="CK234" s="26"/>
      <c r="CL234" s="29"/>
      <c r="CM234" s="30"/>
      <c r="CN234" s="30"/>
      <c r="CO234" s="30"/>
      <c r="CP234" s="31"/>
      <c r="CQ234" s="31"/>
      <c r="CR234" s="31"/>
      <c r="CS234" s="32"/>
      <c r="CT234" s="32"/>
      <c r="CU234" s="32"/>
      <c r="CV234" s="32"/>
      <c r="CW234" s="30"/>
      <c r="CX234" s="29"/>
      <c r="CY234" s="30"/>
      <c r="CZ234" s="33"/>
      <c r="DA234" s="34"/>
      <c r="DB234" s="36"/>
      <c r="DC234" s="26"/>
      <c r="DF234" s="26"/>
      <c r="DG234" s="29"/>
      <c r="DH234" s="30"/>
      <c r="DI234" s="30"/>
      <c r="DJ234" s="30"/>
      <c r="DK234" s="31"/>
      <c r="DL234" s="31"/>
      <c r="DM234" s="31"/>
      <c r="DN234" s="32"/>
      <c r="DO234" s="32"/>
      <c r="DP234" s="32"/>
      <c r="DQ234" s="32"/>
      <c r="DR234" s="30"/>
      <c r="DS234" s="29"/>
      <c r="DT234" s="30"/>
      <c r="DU234" s="33"/>
      <c r="DV234" s="34"/>
      <c r="DW234" s="36"/>
      <c r="DX234" s="26"/>
      <c r="EA234" s="26"/>
      <c r="EB234" s="29"/>
      <c r="EC234" s="30"/>
      <c r="ED234" s="30"/>
      <c r="EE234" s="30"/>
      <c r="EF234" s="31"/>
      <c r="EG234" s="31"/>
      <c r="EH234" s="31"/>
      <c r="EI234" s="32"/>
      <c r="EJ234" s="32"/>
      <c r="EK234" s="32"/>
      <c r="EL234" s="32"/>
      <c r="EM234" s="30"/>
      <c r="EN234" s="29"/>
      <c r="EO234" s="30"/>
      <c r="EP234" s="33"/>
      <c r="EQ234" s="34"/>
      <c r="ER234" s="36"/>
      <c r="ES234" s="26"/>
      <c r="EV234" s="26"/>
      <c r="EW234" s="29"/>
      <c r="EX234" s="30"/>
      <c r="EY234" s="30"/>
      <c r="EZ234" s="30"/>
      <c r="FA234" s="31"/>
      <c r="FB234" s="31"/>
      <c r="FC234" s="31"/>
      <c r="FD234" s="32"/>
      <c r="FE234" s="32"/>
      <c r="FF234" s="32"/>
      <c r="FG234" s="32"/>
      <c r="FH234" s="30"/>
      <c r="FI234" s="29"/>
      <c r="FJ234" s="30"/>
      <c r="FK234" s="33"/>
      <c r="FL234" s="34"/>
      <c r="FM234" s="36"/>
      <c r="FN234" s="26"/>
      <c r="FQ234" s="26"/>
      <c r="FR234" s="29"/>
      <c r="FS234" s="30"/>
      <c r="FT234" s="30"/>
      <c r="FU234" s="30"/>
      <c r="FV234" s="31"/>
      <c r="FW234" s="31"/>
      <c r="FX234" s="31"/>
      <c r="FY234" s="32"/>
      <c r="FZ234" s="32"/>
      <c r="GA234" s="32"/>
      <c r="GB234" s="32"/>
      <c r="GC234" s="30"/>
      <c r="GD234" s="29"/>
      <c r="GE234" s="30"/>
      <c r="GF234" s="33"/>
      <c r="GG234" s="34"/>
      <c r="GH234" s="36"/>
      <c r="GI234" s="26"/>
      <c r="GL234" s="26"/>
      <c r="GM234" s="29"/>
      <c r="GN234" s="30"/>
      <c r="GO234" s="30"/>
      <c r="GP234" s="30"/>
      <c r="GQ234" s="31"/>
      <c r="GR234" s="31"/>
      <c r="GS234" s="31"/>
      <c r="GT234" s="32"/>
      <c r="GU234" s="32"/>
      <c r="GV234" s="32"/>
      <c r="GW234" s="32"/>
      <c r="GX234" s="30"/>
      <c r="GY234" s="29"/>
      <c r="GZ234" s="30"/>
      <c r="HA234" s="33"/>
      <c r="HB234" s="34"/>
      <c r="HC234" s="36"/>
      <c r="HD234" s="26"/>
      <c r="HG234" s="26"/>
      <c r="HH234" s="29"/>
      <c r="HI234" s="30"/>
      <c r="HJ234" s="30"/>
      <c r="HK234" s="30"/>
      <c r="HL234" s="31"/>
      <c r="HM234" s="31"/>
      <c r="HN234" s="31"/>
      <c r="HO234" s="32"/>
      <c r="HP234" s="32"/>
      <c r="HQ234" s="32"/>
      <c r="HR234" s="32"/>
      <c r="HS234" s="30"/>
      <c r="HT234" s="29"/>
      <c r="HU234" s="30"/>
      <c r="HV234" s="33"/>
      <c r="HW234" s="34"/>
      <c r="HX234" s="36"/>
      <c r="HY234" s="26"/>
      <c r="IB234" s="26"/>
      <c r="IC234" s="29"/>
      <c r="ID234" s="30"/>
      <c r="IE234" s="30"/>
      <c r="IF234" s="30"/>
      <c r="IG234" s="31"/>
      <c r="IH234" s="31"/>
      <c r="II234" s="31"/>
      <c r="IJ234" s="32"/>
      <c r="IK234" s="32"/>
      <c r="IL234" s="32"/>
      <c r="IM234" s="32"/>
      <c r="IN234" s="30"/>
      <c r="IO234" s="29"/>
      <c r="IP234" s="30"/>
      <c r="IQ234" s="33"/>
      <c r="IR234" s="34"/>
      <c r="IS234" s="36"/>
      <c r="IT234" s="26"/>
    </row>
    <row r="235" spans="1:22" ht="15" customHeight="1">
      <c r="A235" s="44"/>
      <c r="B235" s="45"/>
      <c r="C235" s="28" t="s">
        <v>7</v>
      </c>
      <c r="D235" s="28" t="s">
        <v>8</v>
      </c>
      <c r="E235" s="26" t="s">
        <v>61</v>
      </c>
      <c r="G235" s="30">
        <f t="shared" si="43"/>
        <v>0</v>
      </c>
      <c r="H235" s="30">
        <f t="shared" si="44"/>
        <v>0</v>
      </c>
      <c r="I235" s="30">
        <f t="shared" si="44"/>
        <v>0</v>
      </c>
      <c r="J235" s="31">
        <f t="shared" si="45"/>
        <v>0</v>
      </c>
      <c r="K235" s="31">
        <f t="shared" si="45"/>
        <v>0</v>
      </c>
      <c r="L235" s="31">
        <f t="shared" si="46"/>
        <v>0</v>
      </c>
      <c r="M235" s="32">
        <f t="shared" si="47"/>
        <v>0</v>
      </c>
      <c r="N235" s="32">
        <f t="shared" si="48"/>
        <v>0</v>
      </c>
      <c r="O235" s="32">
        <f t="shared" si="49"/>
        <v>0</v>
      </c>
      <c r="P235" s="32">
        <f t="shared" si="50"/>
        <v>0</v>
      </c>
      <c r="Q235" s="30">
        <v>4.99</v>
      </c>
      <c r="R235" s="29">
        <f t="shared" si="51"/>
        <v>0</v>
      </c>
      <c r="S235" s="30">
        <v>3.402</v>
      </c>
      <c r="T235" s="33" t="str">
        <f>IF(F235&gt;=S235,"Q","-")</f>
        <v>-</v>
      </c>
      <c r="V235" s="29">
        <f>SUM(F235/4.086*100)</f>
        <v>0</v>
      </c>
    </row>
    <row r="236" spans="1:22" ht="15" customHeight="1">
      <c r="A236" s="44"/>
      <c r="B236" s="45"/>
      <c r="C236" s="28" t="s">
        <v>13</v>
      </c>
      <c r="D236" s="28" t="s">
        <v>8</v>
      </c>
      <c r="E236" s="26" t="s">
        <v>61</v>
      </c>
      <c r="G236" s="30">
        <f t="shared" si="43"/>
        <v>0</v>
      </c>
      <c r="H236" s="30">
        <f t="shared" si="44"/>
        <v>0</v>
      </c>
      <c r="I236" s="30">
        <f t="shared" si="44"/>
        <v>0</v>
      </c>
      <c r="J236" s="31">
        <f t="shared" si="45"/>
        <v>0</v>
      </c>
      <c r="K236" s="31">
        <f t="shared" si="45"/>
        <v>0</v>
      </c>
      <c r="L236" s="31">
        <f t="shared" si="46"/>
        <v>0</v>
      </c>
      <c r="M236" s="32">
        <f t="shared" si="47"/>
        <v>0</v>
      </c>
      <c r="N236" s="32">
        <f t="shared" si="48"/>
        <v>0</v>
      </c>
      <c r="O236" s="32">
        <f t="shared" si="49"/>
        <v>0</v>
      </c>
      <c r="P236" s="32">
        <f t="shared" si="50"/>
        <v>0</v>
      </c>
      <c r="Q236" s="30">
        <v>4.99</v>
      </c>
      <c r="R236" s="29">
        <f t="shared" si="51"/>
        <v>0</v>
      </c>
      <c r="S236" s="30">
        <v>2.268</v>
      </c>
      <c r="T236" s="33" t="str">
        <f>IF(F236&gt;=S236,"Q","-")</f>
        <v>-</v>
      </c>
      <c r="V236" s="29">
        <f>SUM(F236/4.086*100)</f>
        <v>0</v>
      </c>
    </row>
    <row r="237" spans="2:22" ht="15" customHeight="1">
      <c r="B237" s="45"/>
      <c r="C237" s="28" t="s">
        <v>10</v>
      </c>
      <c r="D237" s="28" t="s">
        <v>8</v>
      </c>
      <c r="E237" s="26" t="s">
        <v>61</v>
      </c>
      <c r="G237" s="30">
        <f t="shared" si="43"/>
        <v>0</v>
      </c>
      <c r="H237" s="30">
        <f t="shared" si="44"/>
        <v>0</v>
      </c>
      <c r="I237" s="30">
        <f t="shared" si="44"/>
        <v>0</v>
      </c>
      <c r="J237" s="31">
        <f t="shared" si="45"/>
        <v>0</v>
      </c>
      <c r="K237" s="31">
        <f t="shared" si="45"/>
        <v>0</v>
      </c>
      <c r="L237" s="31">
        <f t="shared" si="46"/>
        <v>0</v>
      </c>
      <c r="M237" s="32">
        <f t="shared" si="47"/>
        <v>0</v>
      </c>
      <c r="N237" s="32">
        <f t="shared" si="48"/>
        <v>0</v>
      </c>
      <c r="O237" s="32">
        <f t="shared" si="49"/>
        <v>0</v>
      </c>
      <c r="P237" s="32">
        <f t="shared" si="50"/>
        <v>0</v>
      </c>
      <c r="Q237" s="30">
        <v>4.99</v>
      </c>
      <c r="R237" s="29">
        <f t="shared" si="51"/>
        <v>0</v>
      </c>
      <c r="S237" s="30">
        <v>2.268</v>
      </c>
      <c r="T237" s="33" t="str">
        <f>IF(F237&gt;=S237,"Q","-")</f>
        <v>-</v>
      </c>
      <c r="V237" s="29">
        <f>SUM(F237/4.086*100)</f>
        <v>0</v>
      </c>
    </row>
    <row r="238" spans="2:22" ht="15" customHeight="1">
      <c r="B238" s="45"/>
      <c r="C238" s="28" t="s">
        <v>11</v>
      </c>
      <c r="D238" s="28" t="s">
        <v>8</v>
      </c>
      <c r="E238" s="26" t="s">
        <v>61</v>
      </c>
      <c r="G238" s="30">
        <f t="shared" si="43"/>
        <v>0</v>
      </c>
      <c r="H238" s="30">
        <f t="shared" si="44"/>
        <v>0</v>
      </c>
      <c r="I238" s="30">
        <f t="shared" si="44"/>
        <v>0</v>
      </c>
      <c r="J238" s="31">
        <f t="shared" si="45"/>
        <v>0</v>
      </c>
      <c r="K238" s="31">
        <f t="shared" si="45"/>
        <v>0</v>
      </c>
      <c r="L238" s="31">
        <f t="shared" si="46"/>
        <v>0</v>
      </c>
      <c r="M238" s="32">
        <f t="shared" si="47"/>
        <v>0</v>
      </c>
      <c r="N238" s="32">
        <f t="shared" si="48"/>
        <v>0</v>
      </c>
      <c r="O238" s="32">
        <f t="shared" si="49"/>
        <v>0</v>
      </c>
      <c r="P238" s="32">
        <f t="shared" si="50"/>
        <v>0</v>
      </c>
      <c r="Q238" s="30">
        <v>4.99</v>
      </c>
      <c r="R238" s="29">
        <f t="shared" si="51"/>
        <v>0</v>
      </c>
      <c r="S238" s="30">
        <v>2.268</v>
      </c>
      <c r="T238" s="39" t="s">
        <v>9</v>
      </c>
      <c r="V238" s="29">
        <f>SUM(F238/4.086*100)</f>
        <v>0</v>
      </c>
    </row>
    <row r="239" spans="1:22" ht="15" customHeight="1">
      <c r="A239" s="44"/>
      <c r="B239" s="45"/>
      <c r="C239" s="28" t="s">
        <v>7</v>
      </c>
      <c r="D239" s="28" t="s">
        <v>8</v>
      </c>
      <c r="E239" s="26" t="s">
        <v>62</v>
      </c>
      <c r="G239" s="30">
        <f t="shared" si="43"/>
        <v>0</v>
      </c>
      <c r="H239" s="30">
        <f t="shared" si="44"/>
        <v>0</v>
      </c>
      <c r="I239" s="30">
        <f t="shared" si="44"/>
        <v>0</v>
      </c>
      <c r="J239" s="31">
        <f t="shared" si="45"/>
        <v>0</v>
      </c>
      <c r="K239" s="31">
        <f t="shared" si="45"/>
        <v>0</v>
      </c>
      <c r="L239" s="31">
        <f t="shared" si="46"/>
        <v>0</v>
      </c>
      <c r="M239" s="32">
        <f t="shared" si="47"/>
        <v>0</v>
      </c>
      <c r="N239" s="32">
        <f t="shared" si="48"/>
        <v>0</v>
      </c>
      <c r="O239" s="32">
        <f t="shared" si="49"/>
        <v>0</v>
      </c>
      <c r="P239" s="32">
        <f t="shared" si="50"/>
        <v>0</v>
      </c>
      <c r="Q239" s="30">
        <v>4.536</v>
      </c>
      <c r="R239" s="29">
        <f t="shared" si="51"/>
        <v>0</v>
      </c>
      <c r="S239" s="30">
        <v>3.402</v>
      </c>
      <c r="T239" s="33" t="str">
        <f>IF(F239&gt;=S239,"Q","-")</f>
        <v>-</v>
      </c>
      <c r="V239" s="29">
        <f>SUM(F239/3.402*100)</f>
        <v>0</v>
      </c>
    </row>
    <row r="240" spans="1:22" ht="15" customHeight="1">
      <c r="A240" s="44"/>
      <c r="B240" s="45"/>
      <c r="C240" s="28" t="s">
        <v>13</v>
      </c>
      <c r="D240" s="28" t="s">
        <v>8</v>
      </c>
      <c r="E240" s="26" t="s">
        <v>62</v>
      </c>
      <c r="G240" s="30">
        <f t="shared" si="43"/>
        <v>0</v>
      </c>
      <c r="H240" s="30">
        <f t="shared" si="44"/>
        <v>0</v>
      </c>
      <c r="I240" s="30">
        <f t="shared" si="44"/>
        <v>0</v>
      </c>
      <c r="J240" s="31">
        <f t="shared" si="45"/>
        <v>0</v>
      </c>
      <c r="K240" s="31">
        <f t="shared" si="45"/>
        <v>0</v>
      </c>
      <c r="L240" s="31">
        <f t="shared" si="46"/>
        <v>0</v>
      </c>
      <c r="M240" s="32">
        <f t="shared" si="47"/>
        <v>0</v>
      </c>
      <c r="N240" s="32">
        <f t="shared" si="48"/>
        <v>0</v>
      </c>
      <c r="O240" s="32">
        <f t="shared" si="49"/>
        <v>0</v>
      </c>
      <c r="P240" s="32">
        <f t="shared" si="50"/>
        <v>0</v>
      </c>
      <c r="Q240" s="30">
        <v>4.536</v>
      </c>
      <c r="R240" s="29">
        <f t="shared" si="51"/>
        <v>0</v>
      </c>
      <c r="S240" s="30">
        <v>2.268</v>
      </c>
      <c r="T240" s="33" t="str">
        <f>IF(F240&gt;=S240,"Q","-")</f>
        <v>-</v>
      </c>
      <c r="V240" s="29">
        <f>SUM(F240/3.402*100)</f>
        <v>0</v>
      </c>
    </row>
    <row r="241" spans="3:22" ht="15" customHeight="1">
      <c r="C241" s="28" t="s">
        <v>10</v>
      </c>
      <c r="D241" s="28" t="s">
        <v>8</v>
      </c>
      <c r="E241" s="26" t="s">
        <v>62</v>
      </c>
      <c r="G241" s="30">
        <f t="shared" si="43"/>
        <v>0</v>
      </c>
      <c r="H241" s="30">
        <f t="shared" si="44"/>
        <v>0</v>
      </c>
      <c r="I241" s="30">
        <f t="shared" si="44"/>
        <v>0</v>
      </c>
      <c r="J241" s="31">
        <f t="shared" si="45"/>
        <v>0</v>
      </c>
      <c r="K241" s="31">
        <f t="shared" si="45"/>
        <v>0</v>
      </c>
      <c r="L241" s="31">
        <f t="shared" si="46"/>
        <v>0</v>
      </c>
      <c r="M241" s="32">
        <f t="shared" si="47"/>
        <v>0</v>
      </c>
      <c r="N241" s="32">
        <f t="shared" si="48"/>
        <v>0</v>
      </c>
      <c r="O241" s="32">
        <f t="shared" si="49"/>
        <v>0</v>
      </c>
      <c r="P241" s="32">
        <f t="shared" si="50"/>
        <v>0</v>
      </c>
      <c r="Q241" s="30">
        <v>4.536</v>
      </c>
      <c r="R241" s="29">
        <f t="shared" si="51"/>
        <v>0</v>
      </c>
      <c r="S241" s="30">
        <v>2.268</v>
      </c>
      <c r="T241" s="33" t="str">
        <f>IF(F241&gt;=S241,"Q","-")</f>
        <v>-</v>
      </c>
      <c r="V241" s="29">
        <f>SUM(F241/3.402*100)</f>
        <v>0</v>
      </c>
    </row>
    <row r="242" spans="3:22" ht="15" customHeight="1">
      <c r="C242" s="28" t="s">
        <v>11</v>
      </c>
      <c r="D242" s="28" t="s">
        <v>8</v>
      </c>
      <c r="E242" s="26" t="s">
        <v>62</v>
      </c>
      <c r="G242" s="30">
        <f t="shared" si="43"/>
        <v>0</v>
      </c>
      <c r="H242" s="30">
        <f t="shared" si="44"/>
        <v>0</v>
      </c>
      <c r="I242" s="30">
        <f t="shared" si="44"/>
        <v>0</v>
      </c>
      <c r="J242" s="31">
        <f t="shared" si="45"/>
        <v>0</v>
      </c>
      <c r="K242" s="31">
        <f t="shared" si="45"/>
        <v>0</v>
      </c>
      <c r="L242" s="31">
        <f t="shared" si="46"/>
        <v>0</v>
      </c>
      <c r="M242" s="32">
        <f t="shared" si="47"/>
        <v>0</v>
      </c>
      <c r="N242" s="32">
        <f t="shared" si="48"/>
        <v>0</v>
      </c>
      <c r="O242" s="32">
        <f t="shared" si="49"/>
        <v>0</v>
      </c>
      <c r="P242" s="32">
        <f t="shared" si="50"/>
        <v>0</v>
      </c>
      <c r="Q242" s="30">
        <v>4.536</v>
      </c>
      <c r="R242" s="29">
        <f t="shared" si="51"/>
        <v>0</v>
      </c>
      <c r="S242" s="30">
        <v>2.268</v>
      </c>
      <c r="T242" s="39" t="s">
        <v>9</v>
      </c>
      <c r="V242" s="29">
        <f>SUM(F242/3.402*100)</f>
        <v>0</v>
      </c>
    </row>
    <row r="243" spans="1:25" s="40" customFormat="1" ht="15" customHeight="1">
      <c r="A243" s="27"/>
      <c r="B243" s="26"/>
      <c r="C243" s="28" t="s">
        <v>7</v>
      </c>
      <c r="D243" s="28" t="s">
        <v>8</v>
      </c>
      <c r="E243" s="26" t="s">
        <v>63</v>
      </c>
      <c r="F243" s="29"/>
      <c r="G243" s="30">
        <f t="shared" si="43"/>
        <v>0</v>
      </c>
      <c r="H243" s="30">
        <f t="shared" si="44"/>
        <v>0</v>
      </c>
      <c r="I243" s="30">
        <f t="shared" si="44"/>
        <v>0</v>
      </c>
      <c r="J243" s="31">
        <f t="shared" si="45"/>
        <v>0</v>
      </c>
      <c r="K243" s="31">
        <f t="shared" si="45"/>
        <v>0</v>
      </c>
      <c r="L243" s="31">
        <f t="shared" si="46"/>
        <v>0</v>
      </c>
      <c r="M243" s="32">
        <f t="shared" si="47"/>
        <v>0</v>
      </c>
      <c r="N243" s="32">
        <f t="shared" si="48"/>
        <v>0</v>
      </c>
      <c r="O243" s="32">
        <f t="shared" si="49"/>
        <v>0</v>
      </c>
      <c r="P243" s="32">
        <f t="shared" si="50"/>
        <v>0</v>
      </c>
      <c r="Q243" s="30">
        <v>0.794</v>
      </c>
      <c r="R243" s="29">
        <f t="shared" si="51"/>
        <v>0</v>
      </c>
      <c r="S243" s="30">
        <v>0.5955</v>
      </c>
      <c r="T243" s="33" t="str">
        <f>IF(F243&gt;=S243,"Q","-")</f>
        <v>-</v>
      </c>
      <c r="U243" s="34"/>
      <c r="V243" s="29">
        <f>SUM(F243/0.567*100)</f>
        <v>0</v>
      </c>
      <c r="X243" s="52"/>
      <c r="Y243" s="41"/>
    </row>
    <row r="244" spans="3:22" ht="15" customHeight="1">
      <c r="C244" s="28" t="s">
        <v>13</v>
      </c>
      <c r="D244" s="28" t="s">
        <v>8</v>
      </c>
      <c r="E244" s="26" t="s">
        <v>63</v>
      </c>
      <c r="G244" s="30">
        <f t="shared" si="43"/>
        <v>0</v>
      </c>
      <c r="H244" s="30">
        <f t="shared" si="44"/>
        <v>0</v>
      </c>
      <c r="I244" s="30">
        <f t="shared" si="44"/>
        <v>0</v>
      </c>
      <c r="J244" s="31">
        <f t="shared" si="45"/>
        <v>0</v>
      </c>
      <c r="K244" s="31">
        <f t="shared" si="45"/>
        <v>0</v>
      </c>
      <c r="L244" s="31">
        <f t="shared" si="46"/>
        <v>0</v>
      </c>
      <c r="M244" s="32">
        <f t="shared" si="47"/>
        <v>0</v>
      </c>
      <c r="N244" s="32">
        <f t="shared" si="48"/>
        <v>0</v>
      </c>
      <c r="O244" s="32">
        <f t="shared" si="49"/>
        <v>0</v>
      </c>
      <c r="P244" s="32">
        <f t="shared" si="50"/>
        <v>0</v>
      </c>
      <c r="Q244" s="30">
        <v>0.794</v>
      </c>
      <c r="R244" s="29">
        <f t="shared" si="51"/>
        <v>0</v>
      </c>
      <c r="S244" s="30">
        <v>0.34</v>
      </c>
      <c r="T244" s="33" t="str">
        <f>IF(F244&gt;=S244,"Q","-")</f>
        <v>-</v>
      </c>
      <c r="V244" s="29">
        <f>SUM(F244/0.567*100)</f>
        <v>0</v>
      </c>
    </row>
    <row r="245" spans="1:25" s="40" customFormat="1" ht="15" customHeight="1">
      <c r="A245" s="27"/>
      <c r="B245" s="26"/>
      <c r="C245" s="28" t="s">
        <v>10</v>
      </c>
      <c r="D245" s="28" t="s">
        <v>8</v>
      </c>
      <c r="E245" s="26" t="s">
        <v>63</v>
      </c>
      <c r="F245" s="29"/>
      <c r="G245" s="30">
        <f t="shared" si="43"/>
        <v>0</v>
      </c>
      <c r="H245" s="30">
        <f t="shared" si="44"/>
        <v>0</v>
      </c>
      <c r="I245" s="30">
        <f t="shared" si="44"/>
        <v>0</v>
      </c>
      <c r="J245" s="31">
        <f t="shared" si="45"/>
        <v>0</v>
      </c>
      <c r="K245" s="31">
        <f t="shared" si="45"/>
        <v>0</v>
      </c>
      <c r="L245" s="31">
        <f t="shared" si="46"/>
        <v>0</v>
      </c>
      <c r="M245" s="32">
        <f t="shared" si="47"/>
        <v>0</v>
      </c>
      <c r="N245" s="32">
        <f t="shared" si="48"/>
        <v>0</v>
      </c>
      <c r="O245" s="32">
        <f t="shared" si="49"/>
        <v>0</v>
      </c>
      <c r="P245" s="32">
        <f t="shared" si="50"/>
        <v>0</v>
      </c>
      <c r="Q245" s="30">
        <v>0.794</v>
      </c>
      <c r="R245" s="29">
        <f t="shared" si="51"/>
        <v>0</v>
      </c>
      <c r="S245" s="30">
        <v>0.34</v>
      </c>
      <c r="T245" s="33" t="str">
        <f>IF(F245&gt;=S245,"Q","-")</f>
        <v>-</v>
      </c>
      <c r="U245" s="34"/>
      <c r="V245" s="29">
        <f>SUM(F245/0.567*100)</f>
        <v>0</v>
      </c>
      <c r="X245" s="52"/>
      <c r="Y245" s="41"/>
    </row>
    <row r="246" spans="1:25" s="40" customFormat="1" ht="15" customHeight="1">
      <c r="A246" s="27"/>
      <c r="B246" s="26"/>
      <c r="C246" s="28" t="s">
        <v>11</v>
      </c>
      <c r="D246" s="28" t="s">
        <v>8</v>
      </c>
      <c r="E246" s="26" t="s">
        <v>63</v>
      </c>
      <c r="F246" s="29"/>
      <c r="G246" s="30">
        <f t="shared" si="43"/>
        <v>0</v>
      </c>
      <c r="H246" s="30">
        <f t="shared" si="44"/>
        <v>0</v>
      </c>
      <c r="I246" s="30">
        <f t="shared" si="44"/>
        <v>0</v>
      </c>
      <c r="J246" s="31">
        <f t="shared" si="45"/>
        <v>0</v>
      </c>
      <c r="K246" s="31">
        <f t="shared" si="45"/>
        <v>0</v>
      </c>
      <c r="L246" s="31">
        <f t="shared" si="46"/>
        <v>0</v>
      </c>
      <c r="M246" s="32">
        <f t="shared" si="47"/>
        <v>0</v>
      </c>
      <c r="N246" s="32">
        <f t="shared" si="48"/>
        <v>0</v>
      </c>
      <c r="O246" s="32">
        <f t="shared" si="49"/>
        <v>0</v>
      </c>
      <c r="P246" s="32">
        <f t="shared" si="50"/>
        <v>0</v>
      </c>
      <c r="Q246" s="30">
        <v>0.794</v>
      </c>
      <c r="R246" s="29">
        <f t="shared" si="51"/>
        <v>0</v>
      </c>
      <c r="S246" s="30">
        <v>0.34</v>
      </c>
      <c r="T246" s="39" t="s">
        <v>9</v>
      </c>
      <c r="U246" s="34"/>
      <c r="V246" s="29">
        <f>SUM(F246/0.567*100)</f>
        <v>0</v>
      </c>
      <c r="X246" s="52"/>
      <c r="Y246" s="41"/>
    </row>
    <row r="247" spans="1:25" s="40" customFormat="1" ht="15" customHeight="1">
      <c r="A247" s="27"/>
      <c r="B247" s="26"/>
      <c r="C247" s="28" t="s">
        <v>7</v>
      </c>
      <c r="D247" s="28" t="s">
        <v>8</v>
      </c>
      <c r="E247" s="26" t="s">
        <v>64</v>
      </c>
      <c r="F247" s="29"/>
      <c r="G247" s="30">
        <f t="shared" si="43"/>
        <v>0</v>
      </c>
      <c r="H247" s="30">
        <f t="shared" si="44"/>
        <v>0</v>
      </c>
      <c r="I247" s="30">
        <f t="shared" si="44"/>
        <v>0</v>
      </c>
      <c r="J247" s="31">
        <f t="shared" si="45"/>
        <v>0</v>
      </c>
      <c r="K247" s="31">
        <f t="shared" si="45"/>
        <v>0</v>
      </c>
      <c r="L247" s="31">
        <f t="shared" si="46"/>
        <v>0</v>
      </c>
      <c r="M247" s="32">
        <f t="shared" si="47"/>
        <v>0</v>
      </c>
      <c r="N247" s="32">
        <f t="shared" si="48"/>
        <v>0</v>
      </c>
      <c r="O247" s="32">
        <f t="shared" si="49"/>
        <v>0</v>
      </c>
      <c r="P247" s="32">
        <f t="shared" si="50"/>
        <v>0</v>
      </c>
      <c r="Q247" s="30">
        <v>4.536</v>
      </c>
      <c r="R247" s="29">
        <f t="shared" si="51"/>
        <v>0</v>
      </c>
      <c r="S247" s="30">
        <v>3.402</v>
      </c>
      <c r="T247" s="33" t="str">
        <f>IF(F247&gt;=S247,"Q","-")</f>
        <v>-</v>
      </c>
      <c r="U247" s="34"/>
      <c r="V247" s="29">
        <f>SUM(F247/2.948*100)</f>
        <v>0</v>
      </c>
      <c r="X247" s="52"/>
      <c r="Y247" s="41"/>
    </row>
    <row r="248" spans="1:254" s="28" customFormat="1" ht="15" customHeight="1">
      <c r="A248" s="27"/>
      <c r="B248" s="26"/>
      <c r="C248" s="28" t="s">
        <v>13</v>
      </c>
      <c r="D248" s="28" t="s">
        <v>8</v>
      </c>
      <c r="E248" s="26" t="s">
        <v>64</v>
      </c>
      <c r="F248" s="29"/>
      <c r="G248" s="30">
        <f t="shared" si="43"/>
        <v>0</v>
      </c>
      <c r="H248" s="30">
        <f t="shared" si="44"/>
        <v>0</v>
      </c>
      <c r="I248" s="30">
        <f t="shared" si="44"/>
        <v>0</v>
      </c>
      <c r="J248" s="31">
        <f t="shared" si="45"/>
        <v>0</v>
      </c>
      <c r="K248" s="31">
        <f t="shared" si="45"/>
        <v>0</v>
      </c>
      <c r="L248" s="31">
        <f t="shared" si="46"/>
        <v>0</v>
      </c>
      <c r="M248" s="32">
        <f t="shared" si="47"/>
        <v>0</v>
      </c>
      <c r="N248" s="32">
        <f t="shared" si="48"/>
        <v>0</v>
      </c>
      <c r="O248" s="32">
        <f t="shared" si="49"/>
        <v>0</v>
      </c>
      <c r="P248" s="32">
        <f t="shared" si="50"/>
        <v>0</v>
      </c>
      <c r="Q248" s="30">
        <v>4.536</v>
      </c>
      <c r="R248" s="29">
        <f t="shared" si="51"/>
        <v>0</v>
      </c>
      <c r="S248" s="30">
        <v>1.361</v>
      </c>
      <c r="T248" s="33" t="str">
        <f>IF(F248&gt;=S248,"Q","-")</f>
        <v>-</v>
      </c>
      <c r="U248" s="34"/>
      <c r="V248" s="29">
        <f>SUM(F248/2.948*100)</f>
        <v>0</v>
      </c>
      <c r="W248" s="26"/>
      <c r="X248" s="51"/>
      <c r="Y248" s="55"/>
      <c r="Z248" s="26"/>
      <c r="AA248" s="29"/>
      <c r="AB248" s="30"/>
      <c r="AC248" s="30"/>
      <c r="AD248" s="30"/>
      <c r="AE248" s="31"/>
      <c r="AF248" s="31"/>
      <c r="AG248" s="31"/>
      <c r="AH248" s="32"/>
      <c r="AI248" s="32"/>
      <c r="AJ248" s="32"/>
      <c r="AK248" s="32"/>
      <c r="AL248" s="30"/>
      <c r="AM248" s="29"/>
      <c r="AN248" s="30"/>
      <c r="AO248" s="33"/>
      <c r="AP248" s="34"/>
      <c r="AQ248" s="36"/>
      <c r="AR248" s="26"/>
      <c r="AU248" s="26"/>
      <c r="AV248" s="29"/>
      <c r="AW248" s="30"/>
      <c r="AX248" s="30"/>
      <c r="AY248" s="30"/>
      <c r="AZ248" s="31"/>
      <c r="BA248" s="31"/>
      <c r="BB248" s="31"/>
      <c r="BC248" s="32"/>
      <c r="BD248" s="32"/>
      <c r="BE248" s="32"/>
      <c r="BF248" s="32"/>
      <c r="BG248" s="30"/>
      <c r="BH248" s="29"/>
      <c r="BI248" s="30"/>
      <c r="BJ248" s="33"/>
      <c r="BK248" s="34"/>
      <c r="BL248" s="36"/>
      <c r="BM248" s="26"/>
      <c r="BP248" s="26"/>
      <c r="BQ248" s="29"/>
      <c r="BR248" s="30"/>
      <c r="BS248" s="30"/>
      <c r="BT248" s="30"/>
      <c r="BU248" s="31"/>
      <c r="BV248" s="31"/>
      <c r="BW248" s="31"/>
      <c r="BX248" s="32"/>
      <c r="BY248" s="32"/>
      <c r="BZ248" s="32"/>
      <c r="CA248" s="32"/>
      <c r="CB248" s="30"/>
      <c r="CC248" s="29"/>
      <c r="CD248" s="30"/>
      <c r="CE248" s="33"/>
      <c r="CF248" s="34"/>
      <c r="CG248" s="36"/>
      <c r="CH248" s="26"/>
      <c r="CK248" s="26"/>
      <c r="CL248" s="29"/>
      <c r="CM248" s="30"/>
      <c r="CN248" s="30"/>
      <c r="CO248" s="30"/>
      <c r="CP248" s="31"/>
      <c r="CQ248" s="31"/>
      <c r="CR248" s="31"/>
      <c r="CS248" s="32"/>
      <c r="CT248" s="32"/>
      <c r="CU248" s="32"/>
      <c r="CV248" s="32"/>
      <c r="CW248" s="30"/>
      <c r="CX248" s="29"/>
      <c r="CY248" s="30"/>
      <c r="CZ248" s="33"/>
      <c r="DA248" s="34"/>
      <c r="DB248" s="36"/>
      <c r="DC248" s="26"/>
      <c r="DF248" s="26"/>
      <c r="DG248" s="29"/>
      <c r="DH248" s="30"/>
      <c r="DI248" s="30"/>
      <c r="DJ248" s="30"/>
      <c r="DK248" s="31"/>
      <c r="DL248" s="31"/>
      <c r="DM248" s="31"/>
      <c r="DN248" s="32"/>
      <c r="DO248" s="32"/>
      <c r="DP248" s="32"/>
      <c r="DQ248" s="32"/>
      <c r="DR248" s="30"/>
      <c r="DS248" s="29"/>
      <c r="DT248" s="30"/>
      <c r="DU248" s="33"/>
      <c r="DV248" s="34"/>
      <c r="DW248" s="36"/>
      <c r="DX248" s="26"/>
      <c r="EA248" s="26"/>
      <c r="EB248" s="29"/>
      <c r="EC248" s="30"/>
      <c r="ED248" s="30"/>
      <c r="EE248" s="30"/>
      <c r="EF248" s="31"/>
      <c r="EG248" s="31"/>
      <c r="EH248" s="31"/>
      <c r="EI248" s="32"/>
      <c r="EJ248" s="32"/>
      <c r="EK248" s="32"/>
      <c r="EL248" s="32"/>
      <c r="EM248" s="30"/>
      <c r="EN248" s="29"/>
      <c r="EO248" s="30"/>
      <c r="EP248" s="33"/>
      <c r="EQ248" s="34"/>
      <c r="ER248" s="36"/>
      <c r="ES248" s="26"/>
      <c r="EV248" s="26"/>
      <c r="EW248" s="29"/>
      <c r="EX248" s="30"/>
      <c r="EY248" s="30"/>
      <c r="EZ248" s="30"/>
      <c r="FA248" s="31"/>
      <c r="FB248" s="31"/>
      <c r="FC248" s="31"/>
      <c r="FD248" s="32"/>
      <c r="FE248" s="32"/>
      <c r="FF248" s="32"/>
      <c r="FG248" s="32"/>
      <c r="FH248" s="30"/>
      <c r="FI248" s="29"/>
      <c r="FJ248" s="30"/>
      <c r="FK248" s="33"/>
      <c r="FL248" s="34"/>
      <c r="FM248" s="36"/>
      <c r="FN248" s="26"/>
      <c r="FQ248" s="26"/>
      <c r="FR248" s="29"/>
      <c r="FS248" s="30"/>
      <c r="FT248" s="30"/>
      <c r="FU248" s="30"/>
      <c r="FV248" s="31"/>
      <c r="FW248" s="31"/>
      <c r="FX248" s="31"/>
      <c r="FY248" s="32"/>
      <c r="FZ248" s="32"/>
      <c r="GA248" s="32"/>
      <c r="GB248" s="32"/>
      <c r="GC248" s="30"/>
      <c r="GD248" s="29"/>
      <c r="GE248" s="30"/>
      <c r="GF248" s="33"/>
      <c r="GG248" s="34"/>
      <c r="GH248" s="36"/>
      <c r="GI248" s="26"/>
      <c r="GL248" s="26"/>
      <c r="GM248" s="29"/>
      <c r="GN248" s="30"/>
      <c r="GO248" s="30"/>
      <c r="GP248" s="30"/>
      <c r="GQ248" s="31"/>
      <c r="GR248" s="31"/>
      <c r="GS248" s="31"/>
      <c r="GT248" s="32"/>
      <c r="GU248" s="32"/>
      <c r="GV248" s="32"/>
      <c r="GW248" s="32"/>
      <c r="GX248" s="30"/>
      <c r="GY248" s="29"/>
      <c r="GZ248" s="30"/>
      <c r="HA248" s="33"/>
      <c r="HB248" s="34"/>
      <c r="HC248" s="36"/>
      <c r="HD248" s="26"/>
      <c r="HG248" s="26"/>
      <c r="HH248" s="29"/>
      <c r="HI248" s="30"/>
      <c r="HJ248" s="30"/>
      <c r="HK248" s="30"/>
      <c r="HL248" s="31"/>
      <c r="HM248" s="31"/>
      <c r="HN248" s="31"/>
      <c r="HO248" s="32"/>
      <c r="HP248" s="32"/>
      <c r="HQ248" s="32"/>
      <c r="HR248" s="32"/>
      <c r="HS248" s="30"/>
      <c r="HT248" s="29"/>
      <c r="HU248" s="30"/>
      <c r="HV248" s="33"/>
      <c r="HW248" s="34"/>
      <c r="HX248" s="36"/>
      <c r="HY248" s="26"/>
      <c r="IB248" s="26"/>
      <c r="IC248" s="29"/>
      <c r="ID248" s="30"/>
      <c r="IE248" s="30"/>
      <c r="IF248" s="30"/>
      <c r="IG248" s="31"/>
      <c r="IH248" s="31"/>
      <c r="II248" s="31"/>
      <c r="IJ248" s="32"/>
      <c r="IK248" s="32"/>
      <c r="IL248" s="32"/>
      <c r="IM248" s="32"/>
      <c r="IN248" s="30"/>
      <c r="IO248" s="29"/>
      <c r="IP248" s="30"/>
      <c r="IQ248" s="33"/>
      <c r="IR248" s="34"/>
      <c r="IS248" s="36"/>
      <c r="IT248" s="26"/>
    </row>
    <row r="249" spans="3:22" ht="15" customHeight="1">
      <c r="C249" s="28" t="s">
        <v>10</v>
      </c>
      <c r="D249" s="28" t="s">
        <v>8</v>
      </c>
      <c r="E249" s="26" t="s">
        <v>64</v>
      </c>
      <c r="G249" s="30">
        <f t="shared" si="43"/>
        <v>0</v>
      </c>
      <c r="H249" s="30">
        <f t="shared" si="44"/>
        <v>0</v>
      </c>
      <c r="I249" s="30">
        <f t="shared" si="44"/>
        <v>0</v>
      </c>
      <c r="J249" s="31">
        <f t="shared" si="45"/>
        <v>0</v>
      </c>
      <c r="K249" s="31">
        <f t="shared" si="45"/>
        <v>0</v>
      </c>
      <c r="L249" s="31">
        <f t="shared" si="46"/>
        <v>0</v>
      </c>
      <c r="M249" s="32">
        <f t="shared" si="47"/>
        <v>0</v>
      </c>
      <c r="N249" s="32">
        <f t="shared" si="48"/>
        <v>0</v>
      </c>
      <c r="O249" s="32">
        <f t="shared" si="49"/>
        <v>0</v>
      </c>
      <c r="P249" s="32">
        <f t="shared" si="50"/>
        <v>0</v>
      </c>
      <c r="Q249" s="30">
        <v>4.536</v>
      </c>
      <c r="R249" s="29">
        <f t="shared" si="51"/>
        <v>0</v>
      </c>
      <c r="S249" s="30">
        <v>1.361</v>
      </c>
      <c r="T249" s="33" t="str">
        <f>IF(F249&gt;=S249,"Q","-")</f>
        <v>-</v>
      </c>
      <c r="V249" s="29">
        <f>SUM(F249/2.948*100)</f>
        <v>0</v>
      </c>
    </row>
    <row r="250" spans="1:254" s="28" customFormat="1" ht="15" customHeight="1">
      <c r="A250" s="27"/>
      <c r="B250" s="26"/>
      <c r="C250" s="28" t="s">
        <v>11</v>
      </c>
      <c r="D250" s="28" t="s">
        <v>8</v>
      </c>
      <c r="E250" s="26" t="s">
        <v>64</v>
      </c>
      <c r="F250" s="29"/>
      <c r="G250" s="30">
        <f t="shared" si="43"/>
        <v>0</v>
      </c>
      <c r="H250" s="30">
        <f t="shared" si="44"/>
        <v>0</v>
      </c>
      <c r="I250" s="30">
        <f t="shared" si="44"/>
        <v>0</v>
      </c>
      <c r="J250" s="31">
        <f t="shared" si="45"/>
        <v>0</v>
      </c>
      <c r="K250" s="31">
        <f t="shared" si="45"/>
        <v>0</v>
      </c>
      <c r="L250" s="31">
        <f t="shared" si="46"/>
        <v>0</v>
      </c>
      <c r="M250" s="32">
        <f t="shared" si="47"/>
        <v>0</v>
      </c>
      <c r="N250" s="32">
        <f t="shared" si="48"/>
        <v>0</v>
      </c>
      <c r="O250" s="32">
        <f t="shared" si="49"/>
        <v>0</v>
      </c>
      <c r="P250" s="32">
        <f t="shared" si="50"/>
        <v>0</v>
      </c>
      <c r="Q250" s="30">
        <v>4.536</v>
      </c>
      <c r="R250" s="29">
        <f t="shared" si="51"/>
        <v>0</v>
      </c>
      <c r="S250" s="30">
        <v>1.361</v>
      </c>
      <c r="T250" s="39" t="s">
        <v>9</v>
      </c>
      <c r="U250" s="34"/>
      <c r="V250" s="29">
        <f>SUM(F250/2.948*100)</f>
        <v>0</v>
      </c>
      <c r="W250" s="26"/>
      <c r="X250" s="51"/>
      <c r="Y250" s="55"/>
      <c r="Z250" s="26"/>
      <c r="AA250" s="29"/>
      <c r="AB250" s="30"/>
      <c r="AC250" s="30"/>
      <c r="AD250" s="30"/>
      <c r="AE250" s="31"/>
      <c r="AF250" s="31"/>
      <c r="AG250" s="31"/>
      <c r="AH250" s="32"/>
      <c r="AI250" s="32"/>
      <c r="AJ250" s="32"/>
      <c r="AK250" s="32"/>
      <c r="AL250" s="30"/>
      <c r="AM250" s="29"/>
      <c r="AN250" s="30"/>
      <c r="AO250" s="33"/>
      <c r="AP250" s="34"/>
      <c r="AQ250" s="36"/>
      <c r="AR250" s="26"/>
      <c r="AU250" s="26"/>
      <c r="AV250" s="29"/>
      <c r="AW250" s="30"/>
      <c r="AX250" s="30"/>
      <c r="AY250" s="30"/>
      <c r="AZ250" s="31"/>
      <c r="BA250" s="31"/>
      <c r="BB250" s="31"/>
      <c r="BC250" s="32"/>
      <c r="BD250" s="32"/>
      <c r="BE250" s="32"/>
      <c r="BF250" s="32"/>
      <c r="BG250" s="30"/>
      <c r="BH250" s="29"/>
      <c r="BI250" s="30"/>
      <c r="BJ250" s="33"/>
      <c r="BK250" s="34"/>
      <c r="BL250" s="36"/>
      <c r="BM250" s="26"/>
      <c r="BP250" s="26"/>
      <c r="BQ250" s="29"/>
      <c r="BR250" s="30"/>
      <c r="BS250" s="30"/>
      <c r="BT250" s="30"/>
      <c r="BU250" s="31"/>
      <c r="BV250" s="31"/>
      <c r="BW250" s="31"/>
      <c r="BX250" s="32"/>
      <c r="BY250" s="32"/>
      <c r="BZ250" s="32"/>
      <c r="CA250" s="32"/>
      <c r="CB250" s="30"/>
      <c r="CC250" s="29"/>
      <c r="CD250" s="30"/>
      <c r="CE250" s="33"/>
      <c r="CF250" s="34"/>
      <c r="CG250" s="36"/>
      <c r="CH250" s="26"/>
      <c r="CK250" s="26"/>
      <c r="CL250" s="29"/>
      <c r="CM250" s="30"/>
      <c r="CN250" s="30"/>
      <c r="CO250" s="30"/>
      <c r="CP250" s="31"/>
      <c r="CQ250" s="31"/>
      <c r="CR250" s="31"/>
      <c r="CS250" s="32"/>
      <c r="CT250" s="32"/>
      <c r="CU250" s="32"/>
      <c r="CV250" s="32"/>
      <c r="CW250" s="30"/>
      <c r="CX250" s="29"/>
      <c r="CY250" s="30"/>
      <c r="CZ250" s="33"/>
      <c r="DA250" s="34"/>
      <c r="DB250" s="36"/>
      <c r="DC250" s="26"/>
      <c r="DF250" s="26"/>
      <c r="DG250" s="29"/>
      <c r="DH250" s="30"/>
      <c r="DI250" s="30"/>
      <c r="DJ250" s="30"/>
      <c r="DK250" s="31"/>
      <c r="DL250" s="31"/>
      <c r="DM250" s="31"/>
      <c r="DN250" s="32"/>
      <c r="DO250" s="32"/>
      <c r="DP250" s="32"/>
      <c r="DQ250" s="32"/>
      <c r="DR250" s="30"/>
      <c r="DS250" s="29"/>
      <c r="DT250" s="30"/>
      <c r="DU250" s="33"/>
      <c r="DV250" s="34"/>
      <c r="DW250" s="36"/>
      <c r="DX250" s="26"/>
      <c r="EA250" s="26"/>
      <c r="EB250" s="29"/>
      <c r="EC250" s="30"/>
      <c r="ED250" s="30"/>
      <c r="EE250" s="30"/>
      <c r="EF250" s="31"/>
      <c r="EG250" s="31"/>
      <c r="EH250" s="31"/>
      <c r="EI250" s="32"/>
      <c r="EJ250" s="32"/>
      <c r="EK250" s="32"/>
      <c r="EL250" s="32"/>
      <c r="EM250" s="30"/>
      <c r="EN250" s="29"/>
      <c r="EO250" s="30"/>
      <c r="EP250" s="33"/>
      <c r="EQ250" s="34"/>
      <c r="ER250" s="36"/>
      <c r="ES250" s="26"/>
      <c r="EV250" s="26"/>
      <c r="EW250" s="29"/>
      <c r="EX250" s="30"/>
      <c r="EY250" s="30"/>
      <c r="EZ250" s="30"/>
      <c r="FA250" s="31"/>
      <c r="FB250" s="31"/>
      <c r="FC250" s="31"/>
      <c r="FD250" s="32"/>
      <c r="FE250" s="32"/>
      <c r="FF250" s="32"/>
      <c r="FG250" s="32"/>
      <c r="FH250" s="30"/>
      <c r="FI250" s="29"/>
      <c r="FJ250" s="30"/>
      <c r="FK250" s="33"/>
      <c r="FL250" s="34"/>
      <c r="FM250" s="36"/>
      <c r="FN250" s="26"/>
      <c r="FQ250" s="26"/>
      <c r="FR250" s="29"/>
      <c r="FS250" s="30"/>
      <c r="FT250" s="30"/>
      <c r="FU250" s="30"/>
      <c r="FV250" s="31"/>
      <c r="FW250" s="31"/>
      <c r="FX250" s="31"/>
      <c r="FY250" s="32"/>
      <c r="FZ250" s="32"/>
      <c r="GA250" s="32"/>
      <c r="GB250" s="32"/>
      <c r="GC250" s="30"/>
      <c r="GD250" s="29"/>
      <c r="GE250" s="30"/>
      <c r="GF250" s="33"/>
      <c r="GG250" s="34"/>
      <c r="GH250" s="36"/>
      <c r="GI250" s="26"/>
      <c r="GL250" s="26"/>
      <c r="GM250" s="29"/>
      <c r="GN250" s="30"/>
      <c r="GO250" s="30"/>
      <c r="GP250" s="30"/>
      <c r="GQ250" s="31"/>
      <c r="GR250" s="31"/>
      <c r="GS250" s="31"/>
      <c r="GT250" s="32"/>
      <c r="GU250" s="32"/>
      <c r="GV250" s="32"/>
      <c r="GW250" s="32"/>
      <c r="GX250" s="30"/>
      <c r="GY250" s="29"/>
      <c r="GZ250" s="30"/>
      <c r="HA250" s="33"/>
      <c r="HB250" s="34"/>
      <c r="HC250" s="36"/>
      <c r="HD250" s="26"/>
      <c r="HG250" s="26"/>
      <c r="HH250" s="29"/>
      <c r="HI250" s="30"/>
      <c r="HJ250" s="30"/>
      <c r="HK250" s="30"/>
      <c r="HL250" s="31"/>
      <c r="HM250" s="31"/>
      <c r="HN250" s="31"/>
      <c r="HO250" s="32"/>
      <c r="HP250" s="32"/>
      <c r="HQ250" s="32"/>
      <c r="HR250" s="32"/>
      <c r="HS250" s="30"/>
      <c r="HT250" s="29"/>
      <c r="HU250" s="30"/>
      <c r="HV250" s="33"/>
      <c r="HW250" s="34"/>
      <c r="HX250" s="36"/>
      <c r="HY250" s="26"/>
      <c r="IB250" s="26"/>
      <c r="IC250" s="29"/>
      <c r="ID250" s="30"/>
      <c r="IE250" s="30"/>
      <c r="IF250" s="30"/>
      <c r="IG250" s="31"/>
      <c r="IH250" s="31"/>
      <c r="II250" s="31"/>
      <c r="IJ250" s="32"/>
      <c r="IK250" s="32"/>
      <c r="IL250" s="32"/>
      <c r="IM250" s="32"/>
      <c r="IN250" s="30"/>
      <c r="IO250" s="29"/>
      <c r="IP250" s="30"/>
      <c r="IQ250" s="33"/>
      <c r="IR250" s="34"/>
      <c r="IS250" s="36"/>
      <c r="IT250" s="26"/>
    </row>
    <row r="251" spans="1:22" ht="15" customHeight="1">
      <c r="A251" s="44"/>
      <c r="B251" s="45"/>
      <c r="C251" s="28" t="s">
        <v>7</v>
      </c>
      <c r="D251" s="28" t="s">
        <v>8</v>
      </c>
      <c r="E251" s="26" t="s">
        <v>65</v>
      </c>
      <c r="G251" s="30">
        <f t="shared" si="43"/>
        <v>0</v>
      </c>
      <c r="H251" s="30">
        <f t="shared" si="44"/>
        <v>0</v>
      </c>
      <c r="I251" s="30">
        <f t="shared" si="44"/>
        <v>0</v>
      </c>
      <c r="J251" s="31">
        <f t="shared" si="45"/>
        <v>0</v>
      </c>
      <c r="K251" s="31">
        <f t="shared" si="45"/>
        <v>0</v>
      </c>
      <c r="L251" s="31">
        <f t="shared" si="46"/>
        <v>0</v>
      </c>
      <c r="M251" s="32">
        <f t="shared" si="47"/>
        <v>0</v>
      </c>
      <c r="N251" s="32">
        <f t="shared" si="48"/>
        <v>0</v>
      </c>
      <c r="O251" s="32">
        <f t="shared" si="49"/>
        <v>0</v>
      </c>
      <c r="P251" s="32">
        <f t="shared" si="50"/>
        <v>0</v>
      </c>
      <c r="Q251" s="30">
        <v>9.072</v>
      </c>
      <c r="R251" s="29">
        <f t="shared" si="51"/>
        <v>0</v>
      </c>
      <c r="S251" s="30">
        <v>10.206</v>
      </c>
      <c r="T251" s="33" t="str">
        <f>IF(F251&gt;=S251,"Q","-")</f>
        <v>-</v>
      </c>
      <c r="V251" s="29">
        <f>SUM(F251/11.34*100)</f>
        <v>0</v>
      </c>
    </row>
    <row r="252" spans="3:22" ht="15" customHeight="1">
      <c r="C252" s="28" t="s">
        <v>13</v>
      </c>
      <c r="D252" s="28" t="s">
        <v>8</v>
      </c>
      <c r="E252" s="26" t="s">
        <v>65</v>
      </c>
      <c r="G252" s="30">
        <f t="shared" si="43"/>
        <v>0</v>
      </c>
      <c r="H252" s="30">
        <f t="shared" si="44"/>
        <v>0</v>
      </c>
      <c r="I252" s="30">
        <f t="shared" si="44"/>
        <v>0</v>
      </c>
      <c r="J252" s="31">
        <f t="shared" si="45"/>
        <v>0</v>
      </c>
      <c r="K252" s="31">
        <f t="shared" si="45"/>
        <v>0</v>
      </c>
      <c r="L252" s="31">
        <f t="shared" si="46"/>
        <v>0</v>
      </c>
      <c r="M252" s="32">
        <f t="shared" si="47"/>
        <v>0</v>
      </c>
      <c r="N252" s="32">
        <f t="shared" si="48"/>
        <v>0</v>
      </c>
      <c r="O252" s="32">
        <f t="shared" si="49"/>
        <v>0</v>
      </c>
      <c r="P252" s="32">
        <f t="shared" si="50"/>
        <v>0</v>
      </c>
      <c r="Q252" s="30">
        <v>9.072</v>
      </c>
      <c r="R252" s="29">
        <f t="shared" si="51"/>
        <v>0</v>
      </c>
      <c r="S252" s="30">
        <v>9.072</v>
      </c>
      <c r="T252" s="33" t="str">
        <f>IF(F252&gt;=S252,"Q","-")</f>
        <v>-</v>
      </c>
      <c r="V252" s="29">
        <f>SUM(F252/11.34*100)</f>
        <v>0</v>
      </c>
    </row>
    <row r="253" spans="3:22" ht="15" customHeight="1">
      <c r="C253" s="28" t="s">
        <v>10</v>
      </c>
      <c r="D253" s="28" t="s">
        <v>8</v>
      </c>
      <c r="E253" s="26" t="s">
        <v>65</v>
      </c>
      <c r="G253" s="30">
        <f t="shared" si="43"/>
        <v>0</v>
      </c>
      <c r="H253" s="30">
        <f t="shared" si="44"/>
        <v>0</v>
      </c>
      <c r="I253" s="30">
        <f t="shared" si="44"/>
        <v>0</v>
      </c>
      <c r="J253" s="31">
        <f t="shared" si="45"/>
        <v>0</v>
      </c>
      <c r="K253" s="31">
        <f t="shared" si="45"/>
        <v>0</v>
      </c>
      <c r="L253" s="31">
        <f t="shared" si="46"/>
        <v>0</v>
      </c>
      <c r="M253" s="32">
        <f t="shared" si="47"/>
        <v>0</v>
      </c>
      <c r="N253" s="32">
        <f t="shared" si="48"/>
        <v>0</v>
      </c>
      <c r="O253" s="32">
        <f t="shared" si="49"/>
        <v>0</v>
      </c>
      <c r="P253" s="32">
        <f t="shared" si="50"/>
        <v>0</v>
      </c>
      <c r="Q253" s="30">
        <v>9.072</v>
      </c>
      <c r="R253" s="29">
        <f t="shared" si="51"/>
        <v>0</v>
      </c>
      <c r="S253" s="30">
        <v>9.072</v>
      </c>
      <c r="T253" s="33" t="str">
        <f>IF(F253&gt;=S253,"Q","-")</f>
        <v>-</v>
      </c>
      <c r="V253" s="29">
        <f>SUM(F253/11.34*100)</f>
        <v>0</v>
      </c>
    </row>
    <row r="254" spans="3:22" ht="15" customHeight="1">
      <c r="C254" s="28" t="s">
        <v>11</v>
      </c>
      <c r="D254" s="28" t="s">
        <v>8</v>
      </c>
      <c r="E254" s="26" t="s">
        <v>65</v>
      </c>
      <c r="G254" s="30">
        <f t="shared" si="43"/>
        <v>0</v>
      </c>
      <c r="H254" s="30">
        <f t="shared" si="44"/>
        <v>0</v>
      </c>
      <c r="I254" s="30">
        <f t="shared" si="44"/>
        <v>0</v>
      </c>
      <c r="J254" s="31">
        <f t="shared" si="45"/>
        <v>0</v>
      </c>
      <c r="K254" s="31">
        <f t="shared" si="45"/>
        <v>0</v>
      </c>
      <c r="L254" s="31">
        <f t="shared" si="46"/>
        <v>0</v>
      </c>
      <c r="M254" s="32">
        <f t="shared" si="47"/>
        <v>0</v>
      </c>
      <c r="N254" s="32">
        <f t="shared" si="48"/>
        <v>0</v>
      </c>
      <c r="O254" s="32">
        <f t="shared" si="49"/>
        <v>0</v>
      </c>
      <c r="P254" s="32">
        <f t="shared" si="50"/>
        <v>0</v>
      </c>
      <c r="Q254" s="30">
        <v>9.072</v>
      </c>
      <c r="R254" s="29">
        <f t="shared" si="51"/>
        <v>0</v>
      </c>
      <c r="S254" s="30">
        <v>9.072</v>
      </c>
      <c r="T254" s="39" t="s">
        <v>9</v>
      </c>
      <c r="V254" s="29">
        <f>SUM(F254/11.34*100)</f>
        <v>0</v>
      </c>
    </row>
    <row r="255" spans="1:22" ht="15" customHeight="1">
      <c r="A255" s="44"/>
      <c r="B255" s="45"/>
      <c r="C255" s="28" t="s">
        <v>7</v>
      </c>
      <c r="D255" s="28" t="s">
        <v>8</v>
      </c>
      <c r="E255" s="26" t="s">
        <v>66</v>
      </c>
      <c r="G255" s="30">
        <f t="shared" si="43"/>
        <v>0</v>
      </c>
      <c r="H255" s="30">
        <f t="shared" si="44"/>
        <v>0</v>
      </c>
      <c r="I255" s="30">
        <f t="shared" si="44"/>
        <v>0</v>
      </c>
      <c r="J255" s="31">
        <f t="shared" si="45"/>
        <v>0</v>
      </c>
      <c r="K255" s="31">
        <f t="shared" si="45"/>
        <v>0</v>
      </c>
      <c r="L255" s="31">
        <f t="shared" si="46"/>
        <v>0</v>
      </c>
      <c r="M255" s="32">
        <f t="shared" si="47"/>
        <v>0</v>
      </c>
      <c r="N255" s="32">
        <f t="shared" si="48"/>
        <v>0</v>
      </c>
      <c r="O255" s="32">
        <f t="shared" si="49"/>
        <v>0</v>
      </c>
      <c r="P255" s="32">
        <f t="shared" si="50"/>
        <v>0</v>
      </c>
      <c r="Q255" s="30">
        <v>1.361</v>
      </c>
      <c r="R255" s="29">
        <f t="shared" si="51"/>
        <v>0</v>
      </c>
      <c r="S255" s="30">
        <v>1.021</v>
      </c>
      <c r="T255" s="33" t="str">
        <f>IF(F255&gt;=S255,"Q","-")</f>
        <v>-</v>
      </c>
      <c r="U255" s="12"/>
      <c r="V255" s="29">
        <f>SUM(F255)/0.907*100</f>
        <v>0</v>
      </c>
    </row>
    <row r="256" spans="1:22" ht="15" customHeight="1">
      <c r="A256" s="44"/>
      <c r="B256" s="45"/>
      <c r="C256" s="28" t="s">
        <v>13</v>
      </c>
      <c r="D256" s="28" t="s">
        <v>8</v>
      </c>
      <c r="E256" s="26" t="s">
        <v>66</v>
      </c>
      <c r="G256" s="30">
        <f t="shared" si="43"/>
        <v>0</v>
      </c>
      <c r="H256" s="30">
        <f t="shared" si="44"/>
        <v>0</v>
      </c>
      <c r="I256" s="30">
        <f t="shared" si="44"/>
        <v>0</v>
      </c>
      <c r="J256" s="31">
        <f t="shared" si="45"/>
        <v>0</v>
      </c>
      <c r="K256" s="31">
        <f t="shared" si="45"/>
        <v>0</v>
      </c>
      <c r="L256" s="31">
        <f t="shared" si="46"/>
        <v>0</v>
      </c>
      <c r="M256" s="32">
        <f t="shared" si="47"/>
        <v>0</v>
      </c>
      <c r="N256" s="32">
        <f t="shared" si="48"/>
        <v>0</v>
      </c>
      <c r="O256" s="32">
        <f t="shared" si="49"/>
        <v>0</v>
      </c>
      <c r="P256" s="32">
        <f t="shared" si="50"/>
        <v>0</v>
      </c>
      <c r="Q256" s="30">
        <v>1.361</v>
      </c>
      <c r="R256" s="29">
        <f t="shared" si="51"/>
        <v>0</v>
      </c>
      <c r="S256" s="30">
        <v>0.567</v>
      </c>
      <c r="T256" s="33" t="str">
        <f>IF(F256&gt;=S256,"Q","-")</f>
        <v>-</v>
      </c>
      <c r="V256" s="29">
        <f>SUM(F256)/0.907*100</f>
        <v>0</v>
      </c>
    </row>
    <row r="257" spans="3:22" ht="15" customHeight="1">
      <c r="C257" s="28" t="s">
        <v>10</v>
      </c>
      <c r="D257" s="28" t="s">
        <v>8</v>
      </c>
      <c r="E257" s="26" t="s">
        <v>66</v>
      </c>
      <c r="G257" s="30">
        <f t="shared" si="43"/>
        <v>0</v>
      </c>
      <c r="H257" s="30">
        <f t="shared" si="44"/>
        <v>0</v>
      </c>
      <c r="I257" s="30">
        <f t="shared" si="44"/>
        <v>0</v>
      </c>
      <c r="J257" s="31">
        <f t="shared" si="45"/>
        <v>0</v>
      </c>
      <c r="K257" s="31">
        <f t="shared" si="45"/>
        <v>0</v>
      </c>
      <c r="L257" s="31">
        <f t="shared" si="46"/>
        <v>0</v>
      </c>
      <c r="M257" s="32">
        <f t="shared" si="47"/>
        <v>0</v>
      </c>
      <c r="N257" s="32">
        <f t="shared" si="48"/>
        <v>0</v>
      </c>
      <c r="O257" s="32">
        <f t="shared" si="49"/>
        <v>0</v>
      </c>
      <c r="P257" s="32">
        <f t="shared" si="50"/>
        <v>0</v>
      </c>
      <c r="Q257" s="30">
        <v>1.361</v>
      </c>
      <c r="R257" s="29">
        <f t="shared" si="51"/>
        <v>0</v>
      </c>
      <c r="S257" s="30">
        <v>0.567</v>
      </c>
      <c r="T257" s="33" t="str">
        <f>IF(F257&gt;=S257,"Q","-")</f>
        <v>-</v>
      </c>
      <c r="V257" s="29">
        <f>SUM(F257)/0.907*100</f>
        <v>0</v>
      </c>
    </row>
    <row r="258" spans="1:254" s="28" customFormat="1" ht="15" customHeight="1">
      <c r="A258" s="27"/>
      <c r="B258" s="26"/>
      <c r="C258" s="28" t="s">
        <v>11</v>
      </c>
      <c r="D258" s="28" t="s">
        <v>8</v>
      </c>
      <c r="E258" s="26" t="s">
        <v>66</v>
      </c>
      <c r="F258" s="29"/>
      <c r="G258" s="30">
        <f t="shared" si="43"/>
        <v>0</v>
      </c>
      <c r="H258" s="30">
        <f t="shared" si="44"/>
        <v>0</v>
      </c>
      <c r="I258" s="30">
        <f t="shared" si="44"/>
        <v>0</v>
      </c>
      <c r="J258" s="31">
        <f t="shared" si="45"/>
        <v>0</v>
      </c>
      <c r="K258" s="31">
        <f t="shared" si="45"/>
        <v>0</v>
      </c>
      <c r="L258" s="31">
        <f t="shared" si="46"/>
        <v>0</v>
      </c>
      <c r="M258" s="32">
        <f t="shared" si="47"/>
        <v>0</v>
      </c>
      <c r="N258" s="32">
        <f t="shared" si="48"/>
        <v>0</v>
      </c>
      <c r="O258" s="32">
        <f t="shared" si="49"/>
        <v>0</v>
      </c>
      <c r="P258" s="32">
        <f t="shared" si="50"/>
        <v>0</v>
      </c>
      <c r="Q258" s="30">
        <v>1.361</v>
      </c>
      <c r="R258" s="29">
        <f t="shared" si="51"/>
        <v>0</v>
      </c>
      <c r="S258" s="30">
        <v>0.567</v>
      </c>
      <c r="T258" s="39" t="s">
        <v>9</v>
      </c>
      <c r="U258" s="34"/>
      <c r="V258" s="29">
        <f>SUM(F258)/0.907*100</f>
        <v>0</v>
      </c>
      <c r="W258" s="26"/>
      <c r="X258" s="51"/>
      <c r="Y258" s="55"/>
      <c r="Z258" s="26"/>
      <c r="AA258" s="29"/>
      <c r="AB258" s="30"/>
      <c r="AC258" s="30"/>
      <c r="AD258" s="30"/>
      <c r="AE258" s="31"/>
      <c r="AF258" s="31"/>
      <c r="AG258" s="31"/>
      <c r="AH258" s="32"/>
      <c r="AI258" s="32"/>
      <c r="AJ258" s="32"/>
      <c r="AK258" s="32"/>
      <c r="AL258" s="30"/>
      <c r="AM258" s="29"/>
      <c r="AN258" s="30"/>
      <c r="AO258" s="33"/>
      <c r="AP258" s="34"/>
      <c r="AQ258" s="36"/>
      <c r="AR258" s="26"/>
      <c r="AU258" s="26"/>
      <c r="AV258" s="29"/>
      <c r="AW258" s="30"/>
      <c r="AX258" s="30"/>
      <c r="AY258" s="30"/>
      <c r="AZ258" s="31"/>
      <c r="BA258" s="31"/>
      <c r="BB258" s="31"/>
      <c r="BC258" s="32"/>
      <c r="BD258" s="32"/>
      <c r="BE258" s="32"/>
      <c r="BF258" s="32"/>
      <c r="BG258" s="30"/>
      <c r="BH258" s="29"/>
      <c r="BI258" s="30"/>
      <c r="BJ258" s="33"/>
      <c r="BK258" s="34"/>
      <c r="BL258" s="36"/>
      <c r="BM258" s="26"/>
      <c r="BP258" s="26"/>
      <c r="BQ258" s="29"/>
      <c r="BR258" s="30"/>
      <c r="BS258" s="30"/>
      <c r="BT258" s="30"/>
      <c r="BU258" s="31"/>
      <c r="BV258" s="31"/>
      <c r="BW258" s="31"/>
      <c r="BX258" s="32"/>
      <c r="BY258" s="32"/>
      <c r="BZ258" s="32"/>
      <c r="CA258" s="32"/>
      <c r="CB258" s="30"/>
      <c r="CC258" s="29"/>
      <c r="CD258" s="30"/>
      <c r="CE258" s="33"/>
      <c r="CF258" s="34"/>
      <c r="CG258" s="36"/>
      <c r="CH258" s="26"/>
      <c r="CK258" s="26"/>
      <c r="CL258" s="29"/>
      <c r="CM258" s="30"/>
      <c r="CN258" s="30"/>
      <c r="CO258" s="30"/>
      <c r="CP258" s="31"/>
      <c r="CQ258" s="31"/>
      <c r="CR258" s="31"/>
      <c r="CS258" s="32"/>
      <c r="CT258" s="32"/>
      <c r="CU258" s="32"/>
      <c r="CV258" s="32"/>
      <c r="CW258" s="30"/>
      <c r="CX258" s="29"/>
      <c r="CY258" s="30"/>
      <c r="CZ258" s="33"/>
      <c r="DA258" s="34"/>
      <c r="DB258" s="36"/>
      <c r="DC258" s="26"/>
      <c r="DF258" s="26"/>
      <c r="DG258" s="29"/>
      <c r="DH258" s="30"/>
      <c r="DI258" s="30"/>
      <c r="DJ258" s="30"/>
      <c r="DK258" s="31"/>
      <c r="DL258" s="31"/>
      <c r="DM258" s="31"/>
      <c r="DN258" s="32"/>
      <c r="DO258" s="32"/>
      <c r="DP258" s="32"/>
      <c r="DQ258" s="32"/>
      <c r="DR258" s="30"/>
      <c r="DS258" s="29"/>
      <c r="DT258" s="30"/>
      <c r="DU258" s="33"/>
      <c r="DV258" s="34"/>
      <c r="DW258" s="36"/>
      <c r="DX258" s="26"/>
      <c r="EA258" s="26"/>
      <c r="EB258" s="29"/>
      <c r="EC258" s="30"/>
      <c r="ED258" s="30"/>
      <c r="EE258" s="30"/>
      <c r="EF258" s="31"/>
      <c r="EG258" s="31"/>
      <c r="EH258" s="31"/>
      <c r="EI258" s="32"/>
      <c r="EJ258" s="32"/>
      <c r="EK258" s="32"/>
      <c r="EL258" s="32"/>
      <c r="EM258" s="30"/>
      <c r="EN258" s="29"/>
      <c r="EO258" s="30"/>
      <c r="EP258" s="33"/>
      <c r="EQ258" s="34"/>
      <c r="ER258" s="36"/>
      <c r="ES258" s="26"/>
      <c r="EV258" s="26"/>
      <c r="EW258" s="29"/>
      <c r="EX258" s="30"/>
      <c r="EY258" s="30"/>
      <c r="EZ258" s="30"/>
      <c r="FA258" s="31"/>
      <c r="FB258" s="31"/>
      <c r="FC258" s="31"/>
      <c r="FD258" s="32"/>
      <c r="FE258" s="32"/>
      <c r="FF258" s="32"/>
      <c r="FG258" s="32"/>
      <c r="FH258" s="30"/>
      <c r="FI258" s="29"/>
      <c r="FJ258" s="30"/>
      <c r="FK258" s="33"/>
      <c r="FL258" s="34"/>
      <c r="FM258" s="36"/>
      <c r="FN258" s="26"/>
      <c r="FQ258" s="26"/>
      <c r="FR258" s="29"/>
      <c r="FS258" s="30"/>
      <c r="FT258" s="30"/>
      <c r="FU258" s="30"/>
      <c r="FV258" s="31"/>
      <c r="FW258" s="31"/>
      <c r="FX258" s="31"/>
      <c r="FY258" s="32"/>
      <c r="FZ258" s="32"/>
      <c r="GA258" s="32"/>
      <c r="GB258" s="32"/>
      <c r="GC258" s="30"/>
      <c r="GD258" s="29"/>
      <c r="GE258" s="30"/>
      <c r="GF258" s="33"/>
      <c r="GG258" s="34"/>
      <c r="GH258" s="36"/>
      <c r="GI258" s="26"/>
      <c r="GL258" s="26"/>
      <c r="GM258" s="29"/>
      <c r="GN258" s="30"/>
      <c r="GO258" s="30"/>
      <c r="GP258" s="30"/>
      <c r="GQ258" s="31"/>
      <c r="GR258" s="31"/>
      <c r="GS258" s="31"/>
      <c r="GT258" s="32"/>
      <c r="GU258" s="32"/>
      <c r="GV258" s="32"/>
      <c r="GW258" s="32"/>
      <c r="GX258" s="30"/>
      <c r="GY258" s="29"/>
      <c r="GZ258" s="30"/>
      <c r="HA258" s="33"/>
      <c r="HB258" s="34"/>
      <c r="HC258" s="36"/>
      <c r="HD258" s="26"/>
      <c r="HG258" s="26"/>
      <c r="HH258" s="29"/>
      <c r="HI258" s="30"/>
      <c r="HJ258" s="30"/>
      <c r="HK258" s="30"/>
      <c r="HL258" s="31"/>
      <c r="HM258" s="31"/>
      <c r="HN258" s="31"/>
      <c r="HO258" s="32"/>
      <c r="HP258" s="32"/>
      <c r="HQ258" s="32"/>
      <c r="HR258" s="32"/>
      <c r="HS258" s="30"/>
      <c r="HT258" s="29"/>
      <c r="HU258" s="30"/>
      <c r="HV258" s="33"/>
      <c r="HW258" s="34"/>
      <c r="HX258" s="36"/>
      <c r="HY258" s="26"/>
      <c r="IB258" s="26"/>
      <c r="IC258" s="29"/>
      <c r="ID258" s="30"/>
      <c r="IE258" s="30"/>
      <c r="IF258" s="30"/>
      <c r="IG258" s="31"/>
      <c r="IH258" s="31"/>
      <c r="II258" s="31"/>
      <c r="IJ258" s="32"/>
      <c r="IK258" s="32"/>
      <c r="IL258" s="32"/>
      <c r="IM258" s="32"/>
      <c r="IN258" s="30"/>
      <c r="IO258" s="29"/>
      <c r="IP258" s="30"/>
      <c r="IQ258" s="33"/>
      <c r="IR258" s="34"/>
      <c r="IS258" s="36"/>
      <c r="IT258" s="26"/>
    </row>
    <row r="259" spans="3:22" ht="15" customHeight="1">
      <c r="C259" s="28" t="s">
        <v>7</v>
      </c>
      <c r="D259" s="28" t="s">
        <v>8</v>
      </c>
      <c r="E259" s="26" t="s">
        <v>67</v>
      </c>
      <c r="G259" s="30">
        <f t="shared" si="43"/>
        <v>0</v>
      </c>
      <c r="H259" s="30">
        <f t="shared" si="44"/>
        <v>0</v>
      </c>
      <c r="I259" s="30">
        <f t="shared" si="44"/>
        <v>0</v>
      </c>
      <c r="J259" s="31">
        <f t="shared" si="45"/>
        <v>0</v>
      </c>
      <c r="K259" s="31">
        <f t="shared" si="45"/>
        <v>0</v>
      </c>
      <c r="L259" s="31">
        <f t="shared" si="46"/>
        <v>0</v>
      </c>
      <c r="M259" s="32">
        <f t="shared" si="47"/>
        <v>0</v>
      </c>
      <c r="N259" s="32">
        <f t="shared" si="48"/>
        <v>0</v>
      </c>
      <c r="O259" s="32">
        <f t="shared" si="49"/>
        <v>0</v>
      </c>
      <c r="P259" s="32">
        <f t="shared" si="50"/>
        <v>0</v>
      </c>
      <c r="Q259" s="30">
        <v>27.216</v>
      </c>
      <c r="R259" s="29">
        <f t="shared" si="51"/>
        <v>0</v>
      </c>
      <c r="S259" s="30">
        <v>20.412</v>
      </c>
      <c r="T259" s="33" t="str">
        <f>IF(F259&gt;=S259,"Q","-")</f>
        <v>-</v>
      </c>
      <c r="V259" s="29">
        <f>SUM(F259/18.144*100)</f>
        <v>0</v>
      </c>
    </row>
    <row r="260" spans="1:254" s="28" customFormat="1" ht="15" customHeight="1">
      <c r="A260" s="27"/>
      <c r="B260" s="26"/>
      <c r="C260" s="28" t="s">
        <v>13</v>
      </c>
      <c r="D260" s="28" t="s">
        <v>8</v>
      </c>
      <c r="E260" s="26" t="s">
        <v>67</v>
      </c>
      <c r="F260" s="29"/>
      <c r="G260" s="30">
        <f t="shared" si="43"/>
        <v>0</v>
      </c>
      <c r="H260" s="30">
        <f t="shared" si="44"/>
        <v>0</v>
      </c>
      <c r="I260" s="30">
        <f t="shared" si="44"/>
        <v>0</v>
      </c>
      <c r="J260" s="31">
        <f t="shared" si="45"/>
        <v>0</v>
      </c>
      <c r="K260" s="31">
        <f t="shared" si="45"/>
        <v>0</v>
      </c>
      <c r="L260" s="31">
        <f t="shared" si="46"/>
        <v>0</v>
      </c>
      <c r="M260" s="32">
        <f t="shared" si="47"/>
        <v>0</v>
      </c>
      <c r="N260" s="32">
        <f t="shared" si="48"/>
        <v>0</v>
      </c>
      <c r="O260" s="32">
        <f t="shared" si="49"/>
        <v>0</v>
      </c>
      <c r="P260" s="32">
        <f t="shared" si="50"/>
        <v>0</v>
      </c>
      <c r="Q260" s="30">
        <v>27.216</v>
      </c>
      <c r="R260" s="29">
        <f t="shared" si="51"/>
        <v>0</v>
      </c>
      <c r="S260" s="30">
        <v>9.072</v>
      </c>
      <c r="T260" s="33" t="str">
        <f>IF(F260&gt;=S260,"Q","-")</f>
        <v>-</v>
      </c>
      <c r="U260" s="34"/>
      <c r="V260" s="29">
        <f>SUM(F260/18.144*100)</f>
        <v>0</v>
      </c>
      <c r="W260" s="26"/>
      <c r="X260" s="51"/>
      <c r="Y260" s="55"/>
      <c r="Z260" s="26"/>
      <c r="AA260" s="29"/>
      <c r="AB260" s="30"/>
      <c r="AC260" s="30"/>
      <c r="AD260" s="30"/>
      <c r="AE260" s="31"/>
      <c r="AF260" s="31"/>
      <c r="AG260" s="31"/>
      <c r="AH260" s="32"/>
      <c r="AI260" s="32"/>
      <c r="AJ260" s="32"/>
      <c r="AK260" s="32"/>
      <c r="AL260" s="30"/>
      <c r="AM260" s="29"/>
      <c r="AN260" s="30"/>
      <c r="AO260" s="33"/>
      <c r="AP260" s="34"/>
      <c r="AQ260" s="36"/>
      <c r="AR260" s="26"/>
      <c r="AU260" s="26"/>
      <c r="AV260" s="29"/>
      <c r="AW260" s="30"/>
      <c r="AX260" s="30"/>
      <c r="AY260" s="30"/>
      <c r="AZ260" s="31"/>
      <c r="BA260" s="31"/>
      <c r="BB260" s="31"/>
      <c r="BC260" s="32"/>
      <c r="BD260" s="32"/>
      <c r="BE260" s="32"/>
      <c r="BF260" s="32"/>
      <c r="BG260" s="30"/>
      <c r="BH260" s="29"/>
      <c r="BI260" s="30"/>
      <c r="BJ260" s="33"/>
      <c r="BK260" s="34"/>
      <c r="BL260" s="36"/>
      <c r="BM260" s="26"/>
      <c r="BP260" s="26"/>
      <c r="BQ260" s="29"/>
      <c r="BR260" s="30"/>
      <c r="BS260" s="30"/>
      <c r="BT260" s="30"/>
      <c r="BU260" s="31"/>
      <c r="BV260" s="31"/>
      <c r="BW260" s="31"/>
      <c r="BX260" s="32"/>
      <c r="BY260" s="32"/>
      <c r="BZ260" s="32"/>
      <c r="CA260" s="32"/>
      <c r="CB260" s="30"/>
      <c r="CC260" s="29"/>
      <c r="CD260" s="30"/>
      <c r="CE260" s="33"/>
      <c r="CF260" s="34"/>
      <c r="CG260" s="36"/>
      <c r="CH260" s="26"/>
      <c r="CK260" s="26"/>
      <c r="CL260" s="29"/>
      <c r="CM260" s="30"/>
      <c r="CN260" s="30"/>
      <c r="CO260" s="30"/>
      <c r="CP260" s="31"/>
      <c r="CQ260" s="31"/>
      <c r="CR260" s="31"/>
      <c r="CS260" s="32"/>
      <c r="CT260" s="32"/>
      <c r="CU260" s="32"/>
      <c r="CV260" s="32"/>
      <c r="CW260" s="30"/>
      <c r="CX260" s="29"/>
      <c r="CY260" s="30"/>
      <c r="CZ260" s="33"/>
      <c r="DA260" s="34"/>
      <c r="DB260" s="36"/>
      <c r="DC260" s="26"/>
      <c r="DF260" s="26"/>
      <c r="DG260" s="29"/>
      <c r="DH260" s="30"/>
      <c r="DI260" s="30"/>
      <c r="DJ260" s="30"/>
      <c r="DK260" s="31"/>
      <c r="DL260" s="31"/>
      <c r="DM260" s="31"/>
      <c r="DN260" s="32"/>
      <c r="DO260" s="32"/>
      <c r="DP260" s="32"/>
      <c r="DQ260" s="32"/>
      <c r="DR260" s="30"/>
      <c r="DS260" s="29"/>
      <c r="DT260" s="30"/>
      <c r="DU260" s="33"/>
      <c r="DV260" s="34"/>
      <c r="DW260" s="36"/>
      <c r="DX260" s="26"/>
      <c r="EA260" s="26"/>
      <c r="EB260" s="29"/>
      <c r="EC260" s="30"/>
      <c r="ED260" s="30"/>
      <c r="EE260" s="30"/>
      <c r="EF260" s="31"/>
      <c r="EG260" s="31"/>
      <c r="EH260" s="31"/>
      <c r="EI260" s="32"/>
      <c r="EJ260" s="32"/>
      <c r="EK260" s="32"/>
      <c r="EL260" s="32"/>
      <c r="EM260" s="30"/>
      <c r="EN260" s="29"/>
      <c r="EO260" s="30"/>
      <c r="EP260" s="33"/>
      <c r="EQ260" s="34"/>
      <c r="ER260" s="36"/>
      <c r="ES260" s="26"/>
      <c r="EV260" s="26"/>
      <c r="EW260" s="29"/>
      <c r="EX260" s="30"/>
      <c r="EY260" s="30"/>
      <c r="EZ260" s="30"/>
      <c r="FA260" s="31"/>
      <c r="FB260" s="31"/>
      <c r="FC260" s="31"/>
      <c r="FD260" s="32"/>
      <c r="FE260" s="32"/>
      <c r="FF260" s="32"/>
      <c r="FG260" s="32"/>
      <c r="FH260" s="30"/>
      <c r="FI260" s="29"/>
      <c r="FJ260" s="30"/>
      <c r="FK260" s="33"/>
      <c r="FL260" s="34"/>
      <c r="FM260" s="36"/>
      <c r="FN260" s="26"/>
      <c r="FQ260" s="26"/>
      <c r="FR260" s="29"/>
      <c r="FS260" s="30"/>
      <c r="FT260" s="30"/>
      <c r="FU260" s="30"/>
      <c r="FV260" s="31"/>
      <c r="FW260" s="31"/>
      <c r="FX260" s="31"/>
      <c r="FY260" s="32"/>
      <c r="FZ260" s="32"/>
      <c r="GA260" s="32"/>
      <c r="GB260" s="32"/>
      <c r="GC260" s="30"/>
      <c r="GD260" s="29"/>
      <c r="GE260" s="30"/>
      <c r="GF260" s="33"/>
      <c r="GG260" s="34"/>
      <c r="GH260" s="36"/>
      <c r="GI260" s="26"/>
      <c r="GL260" s="26"/>
      <c r="GM260" s="29"/>
      <c r="GN260" s="30"/>
      <c r="GO260" s="30"/>
      <c r="GP260" s="30"/>
      <c r="GQ260" s="31"/>
      <c r="GR260" s="31"/>
      <c r="GS260" s="31"/>
      <c r="GT260" s="32"/>
      <c r="GU260" s="32"/>
      <c r="GV260" s="32"/>
      <c r="GW260" s="32"/>
      <c r="GX260" s="30"/>
      <c r="GY260" s="29"/>
      <c r="GZ260" s="30"/>
      <c r="HA260" s="33"/>
      <c r="HB260" s="34"/>
      <c r="HC260" s="36"/>
      <c r="HD260" s="26"/>
      <c r="HG260" s="26"/>
      <c r="HH260" s="29"/>
      <c r="HI260" s="30"/>
      <c r="HJ260" s="30"/>
      <c r="HK260" s="30"/>
      <c r="HL260" s="31"/>
      <c r="HM260" s="31"/>
      <c r="HN260" s="31"/>
      <c r="HO260" s="32"/>
      <c r="HP260" s="32"/>
      <c r="HQ260" s="32"/>
      <c r="HR260" s="32"/>
      <c r="HS260" s="30"/>
      <c r="HT260" s="29"/>
      <c r="HU260" s="30"/>
      <c r="HV260" s="33"/>
      <c r="HW260" s="34"/>
      <c r="HX260" s="36"/>
      <c r="HY260" s="26"/>
      <c r="IB260" s="26"/>
      <c r="IC260" s="29"/>
      <c r="ID260" s="30"/>
      <c r="IE260" s="30"/>
      <c r="IF260" s="30"/>
      <c r="IG260" s="31"/>
      <c r="IH260" s="31"/>
      <c r="II260" s="31"/>
      <c r="IJ260" s="32"/>
      <c r="IK260" s="32"/>
      <c r="IL260" s="32"/>
      <c r="IM260" s="32"/>
      <c r="IN260" s="30"/>
      <c r="IO260" s="29"/>
      <c r="IP260" s="30"/>
      <c r="IQ260" s="33"/>
      <c r="IR260" s="34"/>
      <c r="IS260" s="36"/>
      <c r="IT260" s="26"/>
    </row>
    <row r="261" spans="3:22" ht="15" customHeight="1">
      <c r="C261" s="28" t="s">
        <v>10</v>
      </c>
      <c r="D261" s="28" t="s">
        <v>8</v>
      </c>
      <c r="E261" s="26" t="s">
        <v>67</v>
      </c>
      <c r="G261" s="30">
        <f t="shared" si="43"/>
        <v>0</v>
      </c>
      <c r="H261" s="30">
        <f t="shared" si="44"/>
        <v>0</v>
      </c>
      <c r="I261" s="30">
        <f t="shared" si="44"/>
        <v>0</v>
      </c>
      <c r="J261" s="31">
        <f t="shared" si="45"/>
        <v>0</v>
      </c>
      <c r="K261" s="31">
        <f t="shared" si="45"/>
        <v>0</v>
      </c>
      <c r="L261" s="31">
        <f t="shared" si="46"/>
        <v>0</v>
      </c>
      <c r="M261" s="32">
        <f t="shared" si="47"/>
        <v>0</v>
      </c>
      <c r="N261" s="32">
        <f t="shared" si="48"/>
        <v>0</v>
      </c>
      <c r="O261" s="32">
        <f t="shared" si="49"/>
        <v>0</v>
      </c>
      <c r="P261" s="32">
        <f t="shared" si="50"/>
        <v>0</v>
      </c>
      <c r="Q261" s="30">
        <v>27.216</v>
      </c>
      <c r="R261" s="29">
        <f t="shared" si="51"/>
        <v>0</v>
      </c>
      <c r="S261" s="30">
        <v>9.072</v>
      </c>
      <c r="T261" s="33" t="str">
        <f>IF(F261&gt;=S261,"Q","-")</f>
        <v>-</v>
      </c>
      <c r="V261" s="29">
        <f>SUM(F261/18.144*100)</f>
        <v>0</v>
      </c>
    </row>
    <row r="262" spans="3:22" ht="14.25" customHeight="1">
      <c r="C262" s="28" t="s">
        <v>11</v>
      </c>
      <c r="D262" s="28" t="s">
        <v>8</v>
      </c>
      <c r="E262" s="26" t="s">
        <v>67</v>
      </c>
      <c r="G262" s="30">
        <f t="shared" si="43"/>
        <v>0</v>
      </c>
      <c r="H262" s="30">
        <f t="shared" si="44"/>
        <v>0</v>
      </c>
      <c r="I262" s="30">
        <f t="shared" si="44"/>
        <v>0</v>
      </c>
      <c r="J262" s="31">
        <f t="shared" si="45"/>
        <v>0</v>
      </c>
      <c r="K262" s="31">
        <f t="shared" si="45"/>
        <v>0</v>
      </c>
      <c r="L262" s="31">
        <f t="shared" si="46"/>
        <v>0</v>
      </c>
      <c r="M262" s="32">
        <f t="shared" si="47"/>
        <v>0</v>
      </c>
      <c r="N262" s="32">
        <f t="shared" si="48"/>
        <v>0</v>
      </c>
      <c r="O262" s="32">
        <f t="shared" si="49"/>
        <v>0</v>
      </c>
      <c r="P262" s="32">
        <f t="shared" si="50"/>
        <v>0</v>
      </c>
      <c r="Q262" s="30">
        <v>27.216</v>
      </c>
      <c r="R262" s="29">
        <f t="shared" si="51"/>
        <v>0</v>
      </c>
      <c r="S262" s="30">
        <v>9.072</v>
      </c>
      <c r="T262" s="39" t="s">
        <v>9</v>
      </c>
      <c r="V262" s="29">
        <f>SUM(F262/18.144*100)</f>
        <v>0</v>
      </c>
    </row>
    <row r="263" spans="1:22" ht="15" customHeight="1">
      <c r="A263" s="44"/>
      <c r="B263" s="45"/>
      <c r="C263" s="28" t="s">
        <v>7</v>
      </c>
      <c r="D263" s="28" t="s">
        <v>8</v>
      </c>
      <c r="E263" s="26" t="s">
        <v>68</v>
      </c>
      <c r="G263" s="30">
        <f t="shared" si="43"/>
        <v>0</v>
      </c>
      <c r="H263" s="30">
        <f t="shared" si="44"/>
        <v>0</v>
      </c>
      <c r="I263" s="30">
        <f t="shared" si="44"/>
        <v>0</v>
      </c>
      <c r="J263" s="31">
        <f t="shared" si="45"/>
        <v>0</v>
      </c>
      <c r="K263" s="31">
        <f t="shared" si="45"/>
        <v>0</v>
      </c>
      <c r="L263" s="31">
        <f t="shared" si="46"/>
        <v>0</v>
      </c>
      <c r="M263" s="32">
        <f t="shared" si="47"/>
        <v>0</v>
      </c>
      <c r="N263" s="32">
        <f t="shared" si="48"/>
        <v>0</v>
      </c>
      <c r="O263" s="32">
        <f t="shared" si="49"/>
        <v>0</v>
      </c>
      <c r="P263" s="32">
        <f t="shared" si="50"/>
        <v>0</v>
      </c>
      <c r="Q263" s="30">
        <v>0.794</v>
      </c>
      <c r="R263" s="29">
        <f t="shared" si="51"/>
        <v>0</v>
      </c>
      <c r="S263" s="30">
        <v>0.5955</v>
      </c>
      <c r="T263" s="33" t="str">
        <f>IF(F263&gt;=S263,"Q","-")</f>
        <v>-</v>
      </c>
      <c r="V263" s="29">
        <f>SUM(F263/0.624*100)</f>
        <v>0</v>
      </c>
    </row>
    <row r="264" spans="1:22" ht="15" customHeight="1">
      <c r="A264" s="44"/>
      <c r="B264" s="45"/>
      <c r="C264" s="28" t="s">
        <v>13</v>
      </c>
      <c r="D264" s="28" t="s">
        <v>8</v>
      </c>
      <c r="E264" s="26" t="s">
        <v>68</v>
      </c>
      <c r="G264" s="30">
        <f t="shared" si="43"/>
        <v>0</v>
      </c>
      <c r="H264" s="30">
        <f t="shared" si="44"/>
        <v>0</v>
      </c>
      <c r="I264" s="30">
        <f t="shared" si="44"/>
        <v>0</v>
      </c>
      <c r="J264" s="31">
        <f t="shared" si="45"/>
        <v>0</v>
      </c>
      <c r="K264" s="31">
        <f t="shared" si="45"/>
        <v>0</v>
      </c>
      <c r="L264" s="31">
        <f t="shared" si="46"/>
        <v>0</v>
      </c>
      <c r="M264" s="32">
        <f t="shared" si="47"/>
        <v>0</v>
      </c>
      <c r="N264" s="32">
        <f t="shared" si="48"/>
        <v>0</v>
      </c>
      <c r="O264" s="32">
        <f t="shared" si="49"/>
        <v>0</v>
      </c>
      <c r="P264" s="32">
        <f t="shared" si="50"/>
        <v>0</v>
      </c>
      <c r="Q264" s="30">
        <v>0.794</v>
      </c>
      <c r="R264" s="29">
        <f t="shared" si="51"/>
        <v>0</v>
      </c>
      <c r="S264" s="30">
        <v>0.51</v>
      </c>
      <c r="T264" s="33" t="str">
        <f>IF(F264&gt;=S264,"Q","-")</f>
        <v>-</v>
      </c>
      <c r="V264" s="29">
        <f>SUM(F264/0.624*100)</f>
        <v>0</v>
      </c>
    </row>
    <row r="265" spans="3:22" ht="15" customHeight="1">
      <c r="C265" s="28" t="s">
        <v>10</v>
      </c>
      <c r="D265" s="28" t="s">
        <v>8</v>
      </c>
      <c r="E265" s="26" t="s">
        <v>68</v>
      </c>
      <c r="G265" s="30">
        <f t="shared" si="43"/>
        <v>0</v>
      </c>
      <c r="H265" s="30">
        <f t="shared" si="44"/>
        <v>0</v>
      </c>
      <c r="I265" s="30">
        <f t="shared" si="44"/>
        <v>0</v>
      </c>
      <c r="J265" s="31">
        <f t="shared" si="45"/>
        <v>0</v>
      </c>
      <c r="K265" s="31">
        <f t="shared" si="45"/>
        <v>0</v>
      </c>
      <c r="L265" s="31">
        <f t="shared" si="46"/>
        <v>0</v>
      </c>
      <c r="M265" s="32">
        <f t="shared" si="47"/>
        <v>0</v>
      </c>
      <c r="N265" s="32">
        <f t="shared" si="48"/>
        <v>0</v>
      </c>
      <c r="O265" s="32">
        <f t="shared" si="49"/>
        <v>0</v>
      </c>
      <c r="P265" s="32">
        <f t="shared" si="50"/>
        <v>0</v>
      </c>
      <c r="Q265" s="30">
        <v>0.794</v>
      </c>
      <c r="R265" s="29">
        <f t="shared" si="51"/>
        <v>0</v>
      </c>
      <c r="S265" s="30">
        <v>0.51</v>
      </c>
      <c r="T265" s="33" t="str">
        <f>IF(F265&gt;=S265,"Q","-")</f>
        <v>-</v>
      </c>
      <c r="V265" s="29">
        <f>SUM(F265/0.624*100)</f>
        <v>0</v>
      </c>
    </row>
    <row r="266" spans="1:25" s="40" customFormat="1" ht="15" customHeight="1">
      <c r="A266" s="27"/>
      <c r="B266" s="26"/>
      <c r="C266" s="28" t="s">
        <v>11</v>
      </c>
      <c r="D266" s="28" t="s">
        <v>8</v>
      </c>
      <c r="E266" s="26" t="s">
        <v>68</v>
      </c>
      <c r="F266" s="29"/>
      <c r="G266" s="30">
        <f t="shared" si="43"/>
        <v>0</v>
      </c>
      <c r="H266" s="30">
        <f t="shared" si="44"/>
        <v>0</v>
      </c>
      <c r="I266" s="30">
        <f t="shared" si="44"/>
        <v>0</v>
      </c>
      <c r="J266" s="31">
        <f t="shared" si="45"/>
        <v>0</v>
      </c>
      <c r="K266" s="31">
        <f t="shared" si="45"/>
        <v>0</v>
      </c>
      <c r="L266" s="31">
        <f t="shared" si="46"/>
        <v>0</v>
      </c>
      <c r="M266" s="32">
        <f t="shared" si="47"/>
        <v>0</v>
      </c>
      <c r="N266" s="32">
        <f t="shared" si="48"/>
        <v>0</v>
      </c>
      <c r="O266" s="32">
        <f t="shared" si="49"/>
        <v>0</v>
      </c>
      <c r="P266" s="32">
        <f t="shared" si="50"/>
        <v>0</v>
      </c>
      <c r="Q266" s="30">
        <v>0.794</v>
      </c>
      <c r="R266" s="29">
        <f t="shared" si="51"/>
        <v>0</v>
      </c>
      <c r="S266" s="30">
        <v>0.51</v>
      </c>
      <c r="T266" s="39" t="s">
        <v>9</v>
      </c>
      <c r="U266" s="34"/>
      <c r="V266" s="29">
        <f>SUM(F266/0.624*100)</f>
        <v>0</v>
      </c>
      <c r="X266" s="52"/>
      <c r="Y266" s="41"/>
    </row>
    <row r="267" spans="3:22" ht="15" customHeight="1">
      <c r="C267" s="28" t="s">
        <v>7</v>
      </c>
      <c r="D267" s="28" t="s">
        <v>8</v>
      </c>
      <c r="E267" s="26" t="s">
        <v>69</v>
      </c>
      <c r="G267" s="30">
        <f t="shared" si="43"/>
        <v>0</v>
      </c>
      <c r="H267" s="30">
        <f t="shared" si="44"/>
        <v>0</v>
      </c>
      <c r="I267" s="30">
        <f t="shared" si="44"/>
        <v>0</v>
      </c>
      <c r="J267" s="31">
        <f t="shared" si="45"/>
        <v>0</v>
      </c>
      <c r="K267" s="31">
        <f t="shared" si="45"/>
        <v>0</v>
      </c>
      <c r="L267" s="31">
        <f t="shared" si="46"/>
        <v>0</v>
      </c>
      <c r="M267" s="32">
        <f t="shared" si="47"/>
        <v>0</v>
      </c>
      <c r="N267" s="32">
        <f t="shared" si="48"/>
        <v>0</v>
      </c>
      <c r="O267" s="32">
        <f t="shared" si="49"/>
        <v>0</v>
      </c>
      <c r="P267" s="32">
        <f t="shared" si="50"/>
        <v>0</v>
      </c>
      <c r="Q267" s="30">
        <v>0.567</v>
      </c>
      <c r="R267" s="29">
        <f t="shared" si="51"/>
        <v>0</v>
      </c>
      <c r="S267" s="30">
        <v>0.42525</v>
      </c>
      <c r="T267" s="33" t="str">
        <f>IF(F267&gt;=S267,"Q","-")</f>
        <v>-</v>
      </c>
      <c r="V267" s="29">
        <f>SUM(F267)/0.454*100</f>
        <v>0</v>
      </c>
    </row>
    <row r="268" spans="1:25" s="40" customFormat="1" ht="15" customHeight="1">
      <c r="A268" s="27"/>
      <c r="B268" s="26"/>
      <c r="C268" s="28" t="s">
        <v>13</v>
      </c>
      <c r="D268" s="28" t="s">
        <v>8</v>
      </c>
      <c r="E268" s="26" t="s">
        <v>69</v>
      </c>
      <c r="F268" s="29"/>
      <c r="G268" s="30">
        <f t="shared" si="43"/>
        <v>0</v>
      </c>
      <c r="H268" s="30">
        <f t="shared" si="44"/>
        <v>0</v>
      </c>
      <c r="I268" s="30">
        <f t="shared" si="44"/>
        <v>0</v>
      </c>
      <c r="J268" s="31">
        <f t="shared" si="45"/>
        <v>0</v>
      </c>
      <c r="K268" s="31">
        <f t="shared" si="45"/>
        <v>0</v>
      </c>
      <c r="L268" s="31">
        <f t="shared" si="46"/>
        <v>0</v>
      </c>
      <c r="M268" s="32">
        <f t="shared" si="47"/>
        <v>0</v>
      </c>
      <c r="N268" s="32">
        <f t="shared" si="48"/>
        <v>0</v>
      </c>
      <c r="O268" s="32">
        <f t="shared" si="49"/>
        <v>0</v>
      </c>
      <c r="P268" s="32">
        <f t="shared" si="50"/>
        <v>0</v>
      </c>
      <c r="Q268" s="30">
        <v>0.567</v>
      </c>
      <c r="R268" s="29">
        <f t="shared" si="51"/>
        <v>0</v>
      </c>
      <c r="S268" s="30">
        <v>0.227</v>
      </c>
      <c r="T268" s="33" t="str">
        <f>IF(F268&gt;=S268,"Q","-")</f>
        <v>-</v>
      </c>
      <c r="U268" s="34"/>
      <c r="V268" s="29">
        <f>SUM(F268)/0.454*100</f>
        <v>0</v>
      </c>
      <c r="X268" s="52"/>
      <c r="Y268" s="41"/>
    </row>
    <row r="269" spans="3:22" ht="15" customHeight="1">
      <c r="C269" s="28" t="s">
        <v>10</v>
      </c>
      <c r="D269" s="28" t="s">
        <v>8</v>
      </c>
      <c r="E269" s="26" t="s">
        <v>69</v>
      </c>
      <c r="G269" s="30">
        <f t="shared" si="43"/>
        <v>0</v>
      </c>
      <c r="H269" s="30">
        <f t="shared" si="44"/>
        <v>0</v>
      </c>
      <c r="I269" s="30">
        <f t="shared" si="44"/>
        <v>0</v>
      </c>
      <c r="J269" s="31">
        <f t="shared" si="45"/>
        <v>0</v>
      </c>
      <c r="K269" s="31">
        <f t="shared" si="45"/>
        <v>0</v>
      </c>
      <c r="L269" s="31">
        <f t="shared" si="46"/>
        <v>0</v>
      </c>
      <c r="M269" s="32">
        <f t="shared" si="47"/>
        <v>0</v>
      </c>
      <c r="N269" s="32">
        <f t="shared" si="48"/>
        <v>0</v>
      </c>
      <c r="O269" s="32">
        <f t="shared" si="49"/>
        <v>0</v>
      </c>
      <c r="P269" s="32">
        <f t="shared" si="50"/>
        <v>0</v>
      </c>
      <c r="Q269" s="30">
        <v>0.567</v>
      </c>
      <c r="R269" s="29">
        <f t="shared" si="51"/>
        <v>0</v>
      </c>
      <c r="S269" s="30">
        <v>0.227</v>
      </c>
      <c r="T269" s="33" t="str">
        <f>IF(F269&gt;=S269,"Q","-")</f>
        <v>-</v>
      </c>
      <c r="V269" s="29">
        <f>SUM(F269)/0.454*100</f>
        <v>0</v>
      </c>
    </row>
    <row r="270" spans="1:254" s="28" customFormat="1" ht="15" customHeight="1">
      <c r="A270" s="27"/>
      <c r="B270" s="26"/>
      <c r="C270" s="28" t="s">
        <v>11</v>
      </c>
      <c r="D270" s="28" t="s">
        <v>8</v>
      </c>
      <c r="E270" s="26" t="s">
        <v>69</v>
      </c>
      <c r="F270" s="29"/>
      <c r="G270" s="30">
        <f t="shared" si="43"/>
        <v>0</v>
      </c>
      <c r="H270" s="30">
        <f t="shared" si="44"/>
        <v>0</v>
      </c>
      <c r="I270" s="30">
        <f t="shared" si="44"/>
        <v>0</v>
      </c>
      <c r="J270" s="31">
        <f t="shared" si="45"/>
        <v>0</v>
      </c>
      <c r="K270" s="31">
        <f t="shared" si="45"/>
        <v>0</v>
      </c>
      <c r="L270" s="31">
        <f t="shared" si="46"/>
        <v>0</v>
      </c>
      <c r="M270" s="32">
        <f t="shared" si="47"/>
        <v>0</v>
      </c>
      <c r="N270" s="32">
        <f t="shared" si="48"/>
        <v>0</v>
      </c>
      <c r="O270" s="32">
        <f t="shared" si="49"/>
        <v>0</v>
      </c>
      <c r="P270" s="32">
        <f t="shared" si="50"/>
        <v>0</v>
      </c>
      <c r="Q270" s="30">
        <v>0.567</v>
      </c>
      <c r="R270" s="29">
        <f t="shared" si="51"/>
        <v>0</v>
      </c>
      <c r="S270" s="30">
        <v>0.227</v>
      </c>
      <c r="T270" s="39" t="s">
        <v>9</v>
      </c>
      <c r="U270" s="34"/>
      <c r="V270" s="29">
        <f>SUM(F270)/0.454*100</f>
        <v>0</v>
      </c>
      <c r="W270" s="26"/>
      <c r="X270" s="51"/>
      <c r="Y270" s="55"/>
      <c r="Z270" s="26"/>
      <c r="AA270" s="29"/>
      <c r="AB270" s="30"/>
      <c r="AC270" s="30"/>
      <c r="AD270" s="30"/>
      <c r="AE270" s="31"/>
      <c r="AF270" s="31"/>
      <c r="AG270" s="31"/>
      <c r="AH270" s="32"/>
      <c r="AI270" s="32"/>
      <c r="AJ270" s="32"/>
      <c r="AK270" s="32"/>
      <c r="AL270" s="30"/>
      <c r="AM270" s="29"/>
      <c r="AN270" s="30"/>
      <c r="AO270" s="33"/>
      <c r="AP270" s="34"/>
      <c r="AQ270" s="36"/>
      <c r="AR270" s="26"/>
      <c r="AU270" s="26"/>
      <c r="AV270" s="29"/>
      <c r="AW270" s="30"/>
      <c r="AX270" s="30"/>
      <c r="AY270" s="30"/>
      <c r="AZ270" s="31"/>
      <c r="BA270" s="31"/>
      <c r="BB270" s="31"/>
      <c r="BC270" s="32"/>
      <c r="BD270" s="32"/>
      <c r="BE270" s="32"/>
      <c r="BF270" s="32"/>
      <c r="BG270" s="30"/>
      <c r="BH270" s="29"/>
      <c r="BI270" s="30"/>
      <c r="BJ270" s="33"/>
      <c r="BK270" s="34"/>
      <c r="BL270" s="36"/>
      <c r="BM270" s="26"/>
      <c r="BP270" s="26"/>
      <c r="BQ270" s="29"/>
      <c r="BR270" s="30"/>
      <c r="BS270" s="30"/>
      <c r="BT270" s="30"/>
      <c r="BU270" s="31"/>
      <c r="BV270" s="31"/>
      <c r="BW270" s="31"/>
      <c r="BX270" s="32"/>
      <c r="BY270" s="32"/>
      <c r="BZ270" s="32"/>
      <c r="CA270" s="32"/>
      <c r="CB270" s="30"/>
      <c r="CC270" s="29"/>
      <c r="CD270" s="30"/>
      <c r="CE270" s="33"/>
      <c r="CF270" s="34"/>
      <c r="CG270" s="36"/>
      <c r="CH270" s="26"/>
      <c r="CK270" s="26"/>
      <c r="CL270" s="29"/>
      <c r="CM270" s="30"/>
      <c r="CN270" s="30"/>
      <c r="CO270" s="30"/>
      <c r="CP270" s="31"/>
      <c r="CQ270" s="31"/>
      <c r="CR270" s="31"/>
      <c r="CS270" s="32"/>
      <c r="CT270" s="32"/>
      <c r="CU270" s="32"/>
      <c r="CV270" s="32"/>
      <c r="CW270" s="30"/>
      <c r="CX270" s="29"/>
      <c r="CY270" s="30"/>
      <c r="CZ270" s="33"/>
      <c r="DA270" s="34"/>
      <c r="DB270" s="36"/>
      <c r="DC270" s="26"/>
      <c r="DF270" s="26"/>
      <c r="DG270" s="29"/>
      <c r="DH270" s="30"/>
      <c r="DI270" s="30"/>
      <c r="DJ270" s="30"/>
      <c r="DK270" s="31"/>
      <c r="DL270" s="31"/>
      <c r="DM270" s="31"/>
      <c r="DN270" s="32"/>
      <c r="DO270" s="32"/>
      <c r="DP270" s="32"/>
      <c r="DQ270" s="32"/>
      <c r="DR270" s="30"/>
      <c r="DS270" s="29"/>
      <c r="DT270" s="30"/>
      <c r="DU270" s="33"/>
      <c r="DV270" s="34"/>
      <c r="DW270" s="36"/>
      <c r="DX270" s="26"/>
      <c r="EA270" s="26"/>
      <c r="EB270" s="29"/>
      <c r="EC270" s="30"/>
      <c r="ED270" s="30"/>
      <c r="EE270" s="30"/>
      <c r="EF270" s="31"/>
      <c r="EG270" s="31"/>
      <c r="EH270" s="31"/>
      <c r="EI270" s="32"/>
      <c r="EJ270" s="32"/>
      <c r="EK270" s="32"/>
      <c r="EL270" s="32"/>
      <c r="EM270" s="30"/>
      <c r="EN270" s="29"/>
      <c r="EO270" s="30"/>
      <c r="EP270" s="33"/>
      <c r="EQ270" s="34"/>
      <c r="ER270" s="36"/>
      <c r="ES270" s="26"/>
      <c r="EV270" s="26"/>
      <c r="EW270" s="29"/>
      <c r="EX270" s="30"/>
      <c r="EY270" s="30"/>
      <c r="EZ270" s="30"/>
      <c r="FA270" s="31"/>
      <c r="FB270" s="31"/>
      <c r="FC270" s="31"/>
      <c r="FD270" s="32"/>
      <c r="FE270" s="32"/>
      <c r="FF270" s="32"/>
      <c r="FG270" s="32"/>
      <c r="FH270" s="30"/>
      <c r="FI270" s="29"/>
      <c r="FJ270" s="30"/>
      <c r="FK270" s="33"/>
      <c r="FL270" s="34"/>
      <c r="FM270" s="36"/>
      <c r="FN270" s="26"/>
      <c r="FQ270" s="26"/>
      <c r="FR270" s="29"/>
      <c r="FS270" s="30"/>
      <c r="FT270" s="30"/>
      <c r="FU270" s="30"/>
      <c r="FV270" s="31"/>
      <c r="FW270" s="31"/>
      <c r="FX270" s="31"/>
      <c r="FY270" s="32"/>
      <c r="FZ270" s="32"/>
      <c r="GA270" s="32"/>
      <c r="GB270" s="32"/>
      <c r="GC270" s="30"/>
      <c r="GD270" s="29"/>
      <c r="GE270" s="30"/>
      <c r="GF270" s="33"/>
      <c r="GG270" s="34"/>
      <c r="GH270" s="36"/>
      <c r="GI270" s="26"/>
      <c r="GL270" s="26"/>
      <c r="GM270" s="29"/>
      <c r="GN270" s="30"/>
      <c r="GO270" s="30"/>
      <c r="GP270" s="30"/>
      <c r="GQ270" s="31"/>
      <c r="GR270" s="31"/>
      <c r="GS270" s="31"/>
      <c r="GT270" s="32"/>
      <c r="GU270" s="32"/>
      <c r="GV270" s="32"/>
      <c r="GW270" s="32"/>
      <c r="GX270" s="30"/>
      <c r="GY270" s="29"/>
      <c r="GZ270" s="30"/>
      <c r="HA270" s="33"/>
      <c r="HB270" s="34"/>
      <c r="HC270" s="36"/>
      <c r="HD270" s="26"/>
      <c r="HG270" s="26"/>
      <c r="HH270" s="29"/>
      <c r="HI270" s="30"/>
      <c r="HJ270" s="30"/>
      <c r="HK270" s="30"/>
      <c r="HL270" s="31"/>
      <c r="HM270" s="31"/>
      <c r="HN270" s="31"/>
      <c r="HO270" s="32"/>
      <c r="HP270" s="32"/>
      <c r="HQ270" s="32"/>
      <c r="HR270" s="32"/>
      <c r="HS270" s="30"/>
      <c r="HT270" s="29"/>
      <c r="HU270" s="30"/>
      <c r="HV270" s="33"/>
      <c r="HW270" s="34"/>
      <c r="HX270" s="36"/>
      <c r="HY270" s="26"/>
      <c r="IB270" s="26"/>
      <c r="IC270" s="29"/>
      <c r="ID270" s="30"/>
      <c r="IE270" s="30"/>
      <c r="IF270" s="30"/>
      <c r="IG270" s="31"/>
      <c r="IH270" s="31"/>
      <c r="II270" s="31"/>
      <c r="IJ270" s="32"/>
      <c r="IK270" s="32"/>
      <c r="IL270" s="32"/>
      <c r="IM270" s="32"/>
      <c r="IN270" s="30"/>
      <c r="IO270" s="29"/>
      <c r="IP270" s="30"/>
      <c r="IQ270" s="33"/>
      <c r="IR270" s="34"/>
      <c r="IS270" s="36"/>
      <c r="IT270" s="26"/>
    </row>
    <row r="271" spans="1:22" ht="15" customHeight="1">
      <c r="A271" s="44"/>
      <c r="B271" s="45"/>
      <c r="C271" s="28" t="s">
        <v>7</v>
      </c>
      <c r="D271" s="28" t="s">
        <v>8</v>
      </c>
      <c r="E271" s="26" t="s">
        <v>70</v>
      </c>
      <c r="G271" s="30">
        <f t="shared" si="43"/>
        <v>0</v>
      </c>
      <c r="H271" s="30">
        <f t="shared" si="44"/>
        <v>0</v>
      </c>
      <c r="I271" s="30">
        <f t="shared" si="44"/>
        <v>0</v>
      </c>
      <c r="J271" s="31">
        <f t="shared" si="45"/>
        <v>0</v>
      </c>
      <c r="K271" s="31">
        <f t="shared" si="45"/>
        <v>0</v>
      </c>
      <c r="L271" s="31">
        <f t="shared" si="46"/>
        <v>0</v>
      </c>
      <c r="M271" s="32">
        <f t="shared" si="47"/>
        <v>0</v>
      </c>
      <c r="N271" s="32">
        <f t="shared" si="48"/>
        <v>0</v>
      </c>
      <c r="O271" s="32">
        <f t="shared" si="49"/>
        <v>0</v>
      </c>
      <c r="P271" s="32">
        <f t="shared" si="50"/>
        <v>0</v>
      </c>
      <c r="Q271" s="30">
        <v>1.02</v>
      </c>
      <c r="R271" s="29">
        <f t="shared" si="51"/>
        <v>0</v>
      </c>
      <c r="S271" s="30">
        <v>0.765</v>
      </c>
      <c r="T271" s="33" t="str">
        <f>IF(F271&gt;=S271,"Q","-")</f>
        <v>-</v>
      </c>
      <c r="U271" s="12" t="s">
        <v>210</v>
      </c>
      <c r="V271" s="30">
        <f>SUM(F271)/0.68*100</f>
        <v>0</v>
      </c>
    </row>
    <row r="272" spans="1:25" s="40" customFormat="1" ht="15" customHeight="1">
      <c r="A272" s="44"/>
      <c r="B272" s="45"/>
      <c r="C272" s="28" t="s">
        <v>13</v>
      </c>
      <c r="D272" s="28" t="s">
        <v>8</v>
      </c>
      <c r="E272" s="26" t="s">
        <v>70</v>
      </c>
      <c r="F272" s="29"/>
      <c r="G272" s="30">
        <f t="shared" si="43"/>
        <v>0</v>
      </c>
      <c r="H272" s="30">
        <f t="shared" si="44"/>
        <v>0</v>
      </c>
      <c r="I272" s="30">
        <f t="shared" si="44"/>
        <v>0</v>
      </c>
      <c r="J272" s="31">
        <f t="shared" si="45"/>
        <v>0</v>
      </c>
      <c r="K272" s="31">
        <f t="shared" si="45"/>
        <v>0</v>
      </c>
      <c r="L272" s="31">
        <f t="shared" si="46"/>
        <v>0</v>
      </c>
      <c r="M272" s="32">
        <f t="shared" si="47"/>
        <v>0</v>
      </c>
      <c r="N272" s="32">
        <f t="shared" si="48"/>
        <v>0</v>
      </c>
      <c r="O272" s="32">
        <f t="shared" si="49"/>
        <v>0</v>
      </c>
      <c r="P272" s="32">
        <f t="shared" si="50"/>
        <v>0</v>
      </c>
      <c r="Q272" s="30">
        <v>1.02</v>
      </c>
      <c r="R272" s="29">
        <f t="shared" si="51"/>
        <v>0</v>
      </c>
      <c r="S272" s="30">
        <v>0.397</v>
      </c>
      <c r="T272" s="33" t="str">
        <f>IF(F272&gt;=S272,"Q","-")</f>
        <v>-</v>
      </c>
      <c r="U272" s="34"/>
      <c r="V272" s="30">
        <f>SUM(F272)/0.68*100</f>
        <v>0</v>
      </c>
      <c r="X272" s="52"/>
      <c r="Y272" s="41"/>
    </row>
    <row r="273" spans="1:254" s="28" customFormat="1" ht="15" customHeight="1">
      <c r="A273" s="44"/>
      <c r="B273" s="45"/>
      <c r="C273" s="28" t="s">
        <v>10</v>
      </c>
      <c r="D273" s="28" t="s">
        <v>8</v>
      </c>
      <c r="E273" s="26" t="s">
        <v>70</v>
      </c>
      <c r="F273" s="29"/>
      <c r="G273" s="30">
        <f t="shared" si="43"/>
        <v>0</v>
      </c>
      <c r="H273" s="30">
        <f t="shared" si="44"/>
        <v>0</v>
      </c>
      <c r="I273" s="30">
        <f t="shared" si="44"/>
        <v>0</v>
      </c>
      <c r="J273" s="31">
        <f t="shared" si="45"/>
        <v>0</v>
      </c>
      <c r="K273" s="31">
        <f t="shared" si="45"/>
        <v>0</v>
      </c>
      <c r="L273" s="31">
        <f t="shared" si="46"/>
        <v>0</v>
      </c>
      <c r="M273" s="32">
        <f t="shared" si="47"/>
        <v>0</v>
      </c>
      <c r="N273" s="32">
        <f t="shared" si="48"/>
        <v>0</v>
      </c>
      <c r="O273" s="32">
        <f t="shared" si="49"/>
        <v>0</v>
      </c>
      <c r="P273" s="32">
        <f t="shared" si="50"/>
        <v>0</v>
      </c>
      <c r="Q273" s="30">
        <v>1.02</v>
      </c>
      <c r="R273" s="29">
        <f t="shared" si="51"/>
        <v>0</v>
      </c>
      <c r="S273" s="30">
        <v>0.397</v>
      </c>
      <c r="T273" s="33" t="str">
        <f>IF(F273&gt;=S273,"Q","-")</f>
        <v>-</v>
      </c>
      <c r="U273" s="34"/>
      <c r="V273" s="30">
        <f>SUM(F273)/0.68*100</f>
        <v>0</v>
      </c>
      <c r="W273" s="26"/>
      <c r="X273" s="51"/>
      <c r="Y273" s="55"/>
      <c r="Z273" s="26"/>
      <c r="AA273" s="29"/>
      <c r="AB273" s="30"/>
      <c r="AC273" s="30"/>
      <c r="AD273" s="30"/>
      <c r="AE273" s="31"/>
      <c r="AF273" s="31"/>
      <c r="AG273" s="31"/>
      <c r="AH273" s="32"/>
      <c r="AI273" s="32"/>
      <c r="AJ273" s="32"/>
      <c r="AK273" s="32"/>
      <c r="AL273" s="30"/>
      <c r="AM273" s="29"/>
      <c r="AN273" s="30"/>
      <c r="AO273" s="33"/>
      <c r="AP273" s="34"/>
      <c r="AQ273" s="36"/>
      <c r="AR273" s="26"/>
      <c r="AU273" s="26"/>
      <c r="AV273" s="29"/>
      <c r="AW273" s="30"/>
      <c r="AX273" s="30"/>
      <c r="AY273" s="30"/>
      <c r="AZ273" s="31"/>
      <c r="BA273" s="31"/>
      <c r="BB273" s="31"/>
      <c r="BC273" s="32"/>
      <c r="BD273" s="32"/>
      <c r="BE273" s="32"/>
      <c r="BF273" s="32"/>
      <c r="BG273" s="30"/>
      <c r="BH273" s="29"/>
      <c r="BI273" s="30"/>
      <c r="BJ273" s="33"/>
      <c r="BK273" s="34"/>
      <c r="BL273" s="36"/>
      <c r="BM273" s="26"/>
      <c r="BP273" s="26"/>
      <c r="BQ273" s="29"/>
      <c r="BR273" s="30"/>
      <c r="BS273" s="30"/>
      <c r="BT273" s="30"/>
      <c r="BU273" s="31"/>
      <c r="BV273" s="31"/>
      <c r="BW273" s="31"/>
      <c r="BX273" s="32"/>
      <c r="BY273" s="32"/>
      <c r="BZ273" s="32"/>
      <c r="CA273" s="32"/>
      <c r="CB273" s="30"/>
      <c r="CC273" s="29"/>
      <c r="CD273" s="30"/>
      <c r="CE273" s="33"/>
      <c r="CF273" s="34"/>
      <c r="CG273" s="36"/>
      <c r="CH273" s="26"/>
      <c r="CK273" s="26"/>
      <c r="CL273" s="29"/>
      <c r="CM273" s="30"/>
      <c r="CN273" s="30"/>
      <c r="CO273" s="30"/>
      <c r="CP273" s="31"/>
      <c r="CQ273" s="31"/>
      <c r="CR273" s="31"/>
      <c r="CS273" s="32"/>
      <c r="CT273" s="32"/>
      <c r="CU273" s="32"/>
      <c r="CV273" s="32"/>
      <c r="CW273" s="30"/>
      <c r="CX273" s="29"/>
      <c r="CY273" s="30"/>
      <c r="CZ273" s="33"/>
      <c r="DA273" s="34"/>
      <c r="DB273" s="36"/>
      <c r="DC273" s="26"/>
      <c r="DF273" s="26"/>
      <c r="DG273" s="29"/>
      <c r="DH273" s="30"/>
      <c r="DI273" s="30"/>
      <c r="DJ273" s="30"/>
      <c r="DK273" s="31"/>
      <c r="DL273" s="31"/>
      <c r="DM273" s="31"/>
      <c r="DN273" s="32"/>
      <c r="DO273" s="32"/>
      <c r="DP273" s="32"/>
      <c r="DQ273" s="32"/>
      <c r="DR273" s="30"/>
      <c r="DS273" s="29"/>
      <c r="DT273" s="30"/>
      <c r="DU273" s="33"/>
      <c r="DV273" s="34"/>
      <c r="DW273" s="36"/>
      <c r="DX273" s="26"/>
      <c r="EA273" s="26"/>
      <c r="EB273" s="29"/>
      <c r="EC273" s="30"/>
      <c r="ED273" s="30"/>
      <c r="EE273" s="30"/>
      <c r="EF273" s="31"/>
      <c r="EG273" s="31"/>
      <c r="EH273" s="31"/>
      <c r="EI273" s="32"/>
      <c r="EJ273" s="32"/>
      <c r="EK273" s="32"/>
      <c r="EL273" s="32"/>
      <c r="EM273" s="30"/>
      <c r="EN273" s="29"/>
      <c r="EO273" s="30"/>
      <c r="EP273" s="33"/>
      <c r="EQ273" s="34"/>
      <c r="ER273" s="36"/>
      <c r="ES273" s="26"/>
      <c r="EV273" s="26"/>
      <c r="EW273" s="29"/>
      <c r="EX273" s="30"/>
      <c r="EY273" s="30"/>
      <c r="EZ273" s="30"/>
      <c r="FA273" s="31"/>
      <c r="FB273" s="31"/>
      <c r="FC273" s="31"/>
      <c r="FD273" s="32"/>
      <c r="FE273" s="32"/>
      <c r="FF273" s="32"/>
      <c r="FG273" s="32"/>
      <c r="FH273" s="30"/>
      <c r="FI273" s="29"/>
      <c r="FJ273" s="30"/>
      <c r="FK273" s="33"/>
      <c r="FL273" s="34"/>
      <c r="FM273" s="36"/>
      <c r="FN273" s="26"/>
      <c r="FQ273" s="26"/>
      <c r="FR273" s="29"/>
      <c r="FS273" s="30"/>
      <c r="FT273" s="30"/>
      <c r="FU273" s="30"/>
      <c r="FV273" s="31"/>
      <c r="FW273" s="31"/>
      <c r="FX273" s="31"/>
      <c r="FY273" s="32"/>
      <c r="FZ273" s="32"/>
      <c r="GA273" s="32"/>
      <c r="GB273" s="32"/>
      <c r="GC273" s="30"/>
      <c r="GD273" s="29"/>
      <c r="GE273" s="30"/>
      <c r="GF273" s="33"/>
      <c r="GG273" s="34"/>
      <c r="GH273" s="36"/>
      <c r="GI273" s="26"/>
      <c r="GL273" s="26"/>
      <c r="GM273" s="29"/>
      <c r="GN273" s="30"/>
      <c r="GO273" s="30"/>
      <c r="GP273" s="30"/>
      <c r="GQ273" s="31"/>
      <c r="GR273" s="31"/>
      <c r="GS273" s="31"/>
      <c r="GT273" s="32"/>
      <c r="GU273" s="32"/>
      <c r="GV273" s="32"/>
      <c r="GW273" s="32"/>
      <c r="GX273" s="30"/>
      <c r="GY273" s="29"/>
      <c r="GZ273" s="30"/>
      <c r="HA273" s="33"/>
      <c r="HB273" s="34"/>
      <c r="HC273" s="36"/>
      <c r="HD273" s="26"/>
      <c r="HG273" s="26"/>
      <c r="HH273" s="29"/>
      <c r="HI273" s="30"/>
      <c r="HJ273" s="30"/>
      <c r="HK273" s="30"/>
      <c r="HL273" s="31"/>
      <c r="HM273" s="31"/>
      <c r="HN273" s="31"/>
      <c r="HO273" s="32"/>
      <c r="HP273" s="32"/>
      <c r="HQ273" s="32"/>
      <c r="HR273" s="32"/>
      <c r="HS273" s="30"/>
      <c r="HT273" s="29"/>
      <c r="HU273" s="30"/>
      <c r="HV273" s="33"/>
      <c r="HW273" s="34"/>
      <c r="HX273" s="36"/>
      <c r="HY273" s="26"/>
      <c r="IB273" s="26"/>
      <c r="IC273" s="29"/>
      <c r="ID273" s="30"/>
      <c r="IE273" s="30"/>
      <c r="IF273" s="30"/>
      <c r="IG273" s="31"/>
      <c r="IH273" s="31"/>
      <c r="II273" s="31"/>
      <c r="IJ273" s="32"/>
      <c r="IK273" s="32"/>
      <c r="IL273" s="32"/>
      <c r="IM273" s="32"/>
      <c r="IN273" s="30"/>
      <c r="IO273" s="29"/>
      <c r="IP273" s="30"/>
      <c r="IQ273" s="33"/>
      <c r="IR273" s="34"/>
      <c r="IS273" s="36"/>
      <c r="IT273" s="26"/>
    </row>
    <row r="274" spans="1:22" ht="15" customHeight="1">
      <c r="A274" s="44"/>
      <c r="B274" s="45"/>
      <c r="C274" s="28" t="s">
        <v>11</v>
      </c>
      <c r="D274" s="28" t="s">
        <v>8</v>
      </c>
      <c r="E274" s="26" t="s">
        <v>70</v>
      </c>
      <c r="G274" s="30">
        <f t="shared" si="43"/>
        <v>0</v>
      </c>
      <c r="H274" s="30">
        <f t="shared" si="44"/>
        <v>0</v>
      </c>
      <c r="I274" s="30">
        <f t="shared" si="44"/>
        <v>0</v>
      </c>
      <c r="J274" s="31">
        <f t="shared" si="45"/>
        <v>0</v>
      </c>
      <c r="K274" s="31">
        <f t="shared" si="45"/>
        <v>0</v>
      </c>
      <c r="L274" s="31">
        <f t="shared" si="46"/>
        <v>0</v>
      </c>
      <c r="M274" s="32">
        <f t="shared" si="47"/>
        <v>0</v>
      </c>
      <c r="N274" s="32">
        <f t="shared" si="48"/>
        <v>0</v>
      </c>
      <c r="O274" s="32">
        <f t="shared" si="49"/>
        <v>0</v>
      </c>
      <c r="P274" s="32">
        <f t="shared" si="50"/>
        <v>0</v>
      </c>
      <c r="Q274" s="30">
        <v>1.02</v>
      </c>
      <c r="R274" s="29">
        <f t="shared" si="51"/>
        <v>0</v>
      </c>
      <c r="S274" s="30">
        <v>0.397</v>
      </c>
      <c r="T274" s="39" t="s">
        <v>9</v>
      </c>
      <c r="V274" s="30">
        <f>SUM(F274)/0.68*100</f>
        <v>0</v>
      </c>
    </row>
    <row r="275" spans="1:22" ht="15" customHeight="1">
      <c r="A275" s="44"/>
      <c r="B275" s="45"/>
      <c r="C275" s="28" t="s">
        <v>7</v>
      </c>
      <c r="D275" s="28" t="s">
        <v>8</v>
      </c>
      <c r="E275" s="26" t="s">
        <v>71</v>
      </c>
      <c r="G275" s="30">
        <f t="shared" si="43"/>
        <v>0</v>
      </c>
      <c r="H275" s="30">
        <f t="shared" si="44"/>
        <v>0</v>
      </c>
      <c r="I275" s="30">
        <f t="shared" si="44"/>
        <v>0</v>
      </c>
      <c r="J275" s="31">
        <f t="shared" si="45"/>
        <v>0</v>
      </c>
      <c r="K275" s="31">
        <f t="shared" si="45"/>
        <v>0</v>
      </c>
      <c r="L275" s="31">
        <f t="shared" si="46"/>
        <v>0</v>
      </c>
      <c r="M275" s="32">
        <f t="shared" si="47"/>
        <v>0</v>
      </c>
      <c r="N275" s="32">
        <f t="shared" si="48"/>
        <v>0</v>
      </c>
      <c r="O275" s="32">
        <f t="shared" si="49"/>
        <v>0</v>
      </c>
      <c r="P275" s="32">
        <f t="shared" si="50"/>
        <v>0</v>
      </c>
      <c r="Q275" s="30">
        <v>2.494</v>
      </c>
      <c r="R275" s="29">
        <f t="shared" si="51"/>
        <v>0</v>
      </c>
      <c r="S275" s="30">
        <v>1.956</v>
      </c>
      <c r="T275" s="33" t="str">
        <f>IF(F275&gt;=S275,"Q","-")</f>
        <v>-</v>
      </c>
      <c r="V275" s="30">
        <f>SUM(F275/2.041*100)</f>
        <v>0</v>
      </c>
    </row>
    <row r="276" spans="1:22" ht="15" customHeight="1">
      <c r="A276" s="44"/>
      <c r="B276" s="45"/>
      <c r="C276" s="28" t="s">
        <v>13</v>
      </c>
      <c r="D276" s="28" t="s">
        <v>8</v>
      </c>
      <c r="E276" s="26" t="s">
        <v>71</v>
      </c>
      <c r="G276" s="30">
        <f t="shared" si="43"/>
        <v>0</v>
      </c>
      <c r="H276" s="30">
        <f t="shared" si="44"/>
        <v>0</v>
      </c>
      <c r="I276" s="30">
        <f t="shared" si="44"/>
        <v>0</v>
      </c>
      <c r="J276" s="31">
        <f t="shared" si="45"/>
        <v>0</v>
      </c>
      <c r="K276" s="31">
        <f t="shared" si="45"/>
        <v>0</v>
      </c>
      <c r="L276" s="31">
        <f t="shared" si="46"/>
        <v>0</v>
      </c>
      <c r="M276" s="32">
        <f t="shared" si="47"/>
        <v>0</v>
      </c>
      <c r="N276" s="32">
        <f t="shared" si="48"/>
        <v>0</v>
      </c>
      <c r="O276" s="32">
        <f t="shared" si="49"/>
        <v>0</v>
      </c>
      <c r="P276" s="32">
        <f t="shared" si="50"/>
        <v>0</v>
      </c>
      <c r="Q276" s="30">
        <v>2.494</v>
      </c>
      <c r="R276" s="29">
        <f t="shared" si="51"/>
        <v>0</v>
      </c>
      <c r="S276" s="30">
        <v>1.588</v>
      </c>
      <c r="T276" s="33" t="str">
        <f>IF(F276&gt;=S276,"Q","-")</f>
        <v>-</v>
      </c>
      <c r="V276" s="30">
        <f>SUM(F276/2.041*100)</f>
        <v>0</v>
      </c>
    </row>
    <row r="277" spans="3:22" ht="15" customHeight="1">
      <c r="C277" s="28" t="s">
        <v>10</v>
      </c>
      <c r="D277" s="28" t="s">
        <v>8</v>
      </c>
      <c r="E277" s="26" t="s">
        <v>71</v>
      </c>
      <c r="G277" s="30">
        <f t="shared" si="43"/>
        <v>0</v>
      </c>
      <c r="H277" s="30">
        <f t="shared" si="44"/>
        <v>0</v>
      </c>
      <c r="I277" s="30">
        <f t="shared" si="44"/>
        <v>0</v>
      </c>
      <c r="J277" s="31">
        <f t="shared" si="45"/>
        <v>0</v>
      </c>
      <c r="K277" s="31">
        <f t="shared" si="45"/>
        <v>0</v>
      </c>
      <c r="L277" s="31">
        <f t="shared" si="46"/>
        <v>0</v>
      </c>
      <c r="M277" s="32">
        <f t="shared" si="47"/>
        <v>0</v>
      </c>
      <c r="N277" s="32">
        <f t="shared" si="48"/>
        <v>0</v>
      </c>
      <c r="O277" s="32">
        <f t="shared" si="49"/>
        <v>0</v>
      </c>
      <c r="P277" s="32">
        <f t="shared" si="50"/>
        <v>0</v>
      </c>
      <c r="Q277" s="30">
        <v>2.494</v>
      </c>
      <c r="R277" s="29">
        <f t="shared" si="51"/>
        <v>0</v>
      </c>
      <c r="S277" s="30">
        <v>1.588</v>
      </c>
      <c r="T277" s="33" t="str">
        <f>IF(F277&gt;=S277,"Q","-")</f>
        <v>-</v>
      </c>
      <c r="V277" s="30">
        <f>SUM(F277/2.041*100)</f>
        <v>0</v>
      </c>
    </row>
    <row r="278" spans="1:22" ht="15" customHeight="1">
      <c r="A278" s="44"/>
      <c r="B278" s="45"/>
      <c r="C278" s="28" t="s">
        <v>11</v>
      </c>
      <c r="D278" s="28" t="s">
        <v>8</v>
      </c>
      <c r="E278" s="26" t="s">
        <v>71</v>
      </c>
      <c r="G278" s="30">
        <f t="shared" si="43"/>
        <v>0</v>
      </c>
      <c r="H278" s="30">
        <f t="shared" si="44"/>
        <v>0</v>
      </c>
      <c r="I278" s="30">
        <f t="shared" si="44"/>
        <v>0</v>
      </c>
      <c r="J278" s="31">
        <f t="shared" si="45"/>
        <v>0</v>
      </c>
      <c r="K278" s="31">
        <f t="shared" si="45"/>
        <v>0</v>
      </c>
      <c r="L278" s="31">
        <f t="shared" si="46"/>
        <v>0</v>
      </c>
      <c r="M278" s="32">
        <f t="shared" si="47"/>
        <v>0</v>
      </c>
      <c r="N278" s="32">
        <f t="shared" si="48"/>
        <v>0</v>
      </c>
      <c r="O278" s="32">
        <f t="shared" si="49"/>
        <v>0</v>
      </c>
      <c r="P278" s="32">
        <f t="shared" si="50"/>
        <v>0</v>
      </c>
      <c r="Q278" s="30">
        <v>2.494</v>
      </c>
      <c r="R278" s="29">
        <f t="shared" si="51"/>
        <v>0</v>
      </c>
      <c r="S278" s="30">
        <v>1.588</v>
      </c>
      <c r="T278" s="39" t="s">
        <v>9</v>
      </c>
      <c r="V278" s="30">
        <f>SUM(F278/2.041*100)</f>
        <v>0</v>
      </c>
    </row>
    <row r="279" spans="1:22" ht="15" customHeight="1">
      <c r="A279" s="44"/>
      <c r="B279" s="45"/>
      <c r="C279" s="28" t="s">
        <v>7</v>
      </c>
      <c r="D279" s="28" t="s">
        <v>8</v>
      </c>
      <c r="E279" s="26" t="s">
        <v>72</v>
      </c>
      <c r="F279" s="47"/>
      <c r="G279" s="30">
        <f t="shared" si="43"/>
        <v>0</v>
      </c>
      <c r="H279" s="30">
        <f t="shared" si="44"/>
        <v>0</v>
      </c>
      <c r="I279" s="30">
        <f t="shared" si="44"/>
        <v>0</v>
      </c>
      <c r="J279" s="31">
        <f t="shared" si="45"/>
        <v>0</v>
      </c>
      <c r="K279" s="31">
        <f t="shared" si="45"/>
        <v>0</v>
      </c>
      <c r="L279" s="31">
        <f t="shared" si="46"/>
        <v>0</v>
      </c>
      <c r="M279" s="32">
        <f t="shared" si="47"/>
        <v>0</v>
      </c>
      <c r="N279" s="32">
        <f t="shared" si="48"/>
        <v>0</v>
      </c>
      <c r="O279" s="32">
        <f t="shared" si="49"/>
        <v>0</v>
      </c>
      <c r="P279" s="32">
        <f t="shared" si="50"/>
        <v>0</v>
      </c>
      <c r="Q279" s="30">
        <v>0.51</v>
      </c>
      <c r="R279" s="29">
        <f t="shared" si="51"/>
        <v>0</v>
      </c>
      <c r="S279" s="30">
        <v>0.319</v>
      </c>
      <c r="T279" s="33" t="str">
        <f>IF(F279&gt;=S279,"Q","-")</f>
        <v>-</v>
      </c>
      <c r="V279" s="30">
        <f>SUM(F279/0.34*100)</f>
        <v>0</v>
      </c>
    </row>
    <row r="280" spans="1:254" s="28" customFormat="1" ht="15" customHeight="1">
      <c r="A280" s="44"/>
      <c r="B280" s="45"/>
      <c r="C280" s="28" t="s">
        <v>13</v>
      </c>
      <c r="D280" s="28" t="s">
        <v>8</v>
      </c>
      <c r="E280" s="26" t="s">
        <v>72</v>
      </c>
      <c r="F280" s="29"/>
      <c r="G280" s="30">
        <f t="shared" si="43"/>
        <v>0</v>
      </c>
      <c r="H280" s="30">
        <f t="shared" si="44"/>
        <v>0</v>
      </c>
      <c r="I280" s="30">
        <f t="shared" si="44"/>
        <v>0</v>
      </c>
      <c r="J280" s="31">
        <f t="shared" si="45"/>
        <v>0</v>
      </c>
      <c r="K280" s="31">
        <f t="shared" si="45"/>
        <v>0</v>
      </c>
      <c r="L280" s="31">
        <f t="shared" si="46"/>
        <v>0</v>
      </c>
      <c r="M280" s="32">
        <f t="shared" si="47"/>
        <v>0</v>
      </c>
      <c r="N280" s="32">
        <f t="shared" si="48"/>
        <v>0</v>
      </c>
      <c r="O280" s="32">
        <f t="shared" si="49"/>
        <v>0</v>
      </c>
      <c r="P280" s="32">
        <f t="shared" si="50"/>
        <v>0</v>
      </c>
      <c r="Q280" s="30">
        <v>0.51</v>
      </c>
      <c r="R280" s="29">
        <f t="shared" si="51"/>
        <v>0</v>
      </c>
      <c r="S280" s="30">
        <v>0.277</v>
      </c>
      <c r="T280" s="33" t="str">
        <f>IF(F280&gt;=S280,"Q","-")</f>
        <v>-</v>
      </c>
      <c r="U280" s="34"/>
      <c r="V280" s="30">
        <f>SUM(F280/0.34*100)</f>
        <v>0</v>
      </c>
      <c r="W280" s="26"/>
      <c r="X280" s="51"/>
      <c r="Y280" s="55"/>
      <c r="Z280" s="26"/>
      <c r="AA280" s="29"/>
      <c r="AB280" s="30"/>
      <c r="AC280" s="30"/>
      <c r="AD280" s="30"/>
      <c r="AE280" s="31"/>
      <c r="AF280" s="31"/>
      <c r="AG280" s="31"/>
      <c r="AH280" s="32"/>
      <c r="AI280" s="32"/>
      <c r="AJ280" s="32"/>
      <c r="AK280" s="32"/>
      <c r="AL280" s="30"/>
      <c r="AM280" s="29"/>
      <c r="AN280" s="30"/>
      <c r="AO280" s="33"/>
      <c r="AP280" s="34"/>
      <c r="AQ280" s="36"/>
      <c r="AR280" s="26"/>
      <c r="AU280" s="26"/>
      <c r="AV280" s="29"/>
      <c r="AW280" s="30"/>
      <c r="AX280" s="30"/>
      <c r="AY280" s="30"/>
      <c r="AZ280" s="31"/>
      <c r="BA280" s="31"/>
      <c r="BB280" s="31"/>
      <c r="BC280" s="32"/>
      <c r="BD280" s="32"/>
      <c r="BE280" s="32"/>
      <c r="BF280" s="32"/>
      <c r="BG280" s="30"/>
      <c r="BH280" s="29"/>
      <c r="BI280" s="30"/>
      <c r="BJ280" s="33"/>
      <c r="BK280" s="34"/>
      <c r="BL280" s="36"/>
      <c r="BM280" s="26"/>
      <c r="BP280" s="26"/>
      <c r="BQ280" s="29"/>
      <c r="BR280" s="30"/>
      <c r="BS280" s="30"/>
      <c r="BT280" s="30"/>
      <c r="BU280" s="31"/>
      <c r="BV280" s="31"/>
      <c r="BW280" s="31"/>
      <c r="BX280" s="32"/>
      <c r="BY280" s="32"/>
      <c r="BZ280" s="32"/>
      <c r="CA280" s="32"/>
      <c r="CB280" s="30"/>
      <c r="CC280" s="29"/>
      <c r="CD280" s="30"/>
      <c r="CE280" s="33"/>
      <c r="CF280" s="34"/>
      <c r="CG280" s="36"/>
      <c r="CH280" s="26"/>
      <c r="CK280" s="26"/>
      <c r="CL280" s="29"/>
      <c r="CM280" s="30"/>
      <c r="CN280" s="30"/>
      <c r="CO280" s="30"/>
      <c r="CP280" s="31"/>
      <c r="CQ280" s="31"/>
      <c r="CR280" s="31"/>
      <c r="CS280" s="32"/>
      <c r="CT280" s="32"/>
      <c r="CU280" s="32"/>
      <c r="CV280" s="32"/>
      <c r="CW280" s="30"/>
      <c r="CX280" s="29"/>
      <c r="CY280" s="30"/>
      <c r="CZ280" s="33"/>
      <c r="DA280" s="34"/>
      <c r="DB280" s="36"/>
      <c r="DC280" s="26"/>
      <c r="DF280" s="26"/>
      <c r="DG280" s="29"/>
      <c r="DH280" s="30"/>
      <c r="DI280" s="30"/>
      <c r="DJ280" s="30"/>
      <c r="DK280" s="31"/>
      <c r="DL280" s="31"/>
      <c r="DM280" s="31"/>
      <c r="DN280" s="32"/>
      <c r="DO280" s="32"/>
      <c r="DP280" s="32"/>
      <c r="DQ280" s="32"/>
      <c r="DR280" s="30"/>
      <c r="DS280" s="29"/>
      <c r="DT280" s="30"/>
      <c r="DU280" s="33"/>
      <c r="DV280" s="34"/>
      <c r="DW280" s="36"/>
      <c r="DX280" s="26"/>
      <c r="EA280" s="26"/>
      <c r="EB280" s="29"/>
      <c r="EC280" s="30"/>
      <c r="ED280" s="30"/>
      <c r="EE280" s="30"/>
      <c r="EF280" s="31"/>
      <c r="EG280" s="31"/>
      <c r="EH280" s="31"/>
      <c r="EI280" s="32"/>
      <c r="EJ280" s="32"/>
      <c r="EK280" s="32"/>
      <c r="EL280" s="32"/>
      <c r="EM280" s="30"/>
      <c r="EN280" s="29"/>
      <c r="EO280" s="30"/>
      <c r="EP280" s="33"/>
      <c r="EQ280" s="34"/>
      <c r="ER280" s="36"/>
      <c r="ES280" s="26"/>
      <c r="EV280" s="26"/>
      <c r="EW280" s="29"/>
      <c r="EX280" s="30"/>
      <c r="EY280" s="30"/>
      <c r="EZ280" s="30"/>
      <c r="FA280" s="31"/>
      <c r="FB280" s="31"/>
      <c r="FC280" s="31"/>
      <c r="FD280" s="32"/>
      <c r="FE280" s="32"/>
      <c r="FF280" s="32"/>
      <c r="FG280" s="32"/>
      <c r="FH280" s="30"/>
      <c r="FI280" s="29"/>
      <c r="FJ280" s="30"/>
      <c r="FK280" s="33"/>
      <c r="FL280" s="34"/>
      <c r="FM280" s="36"/>
      <c r="FN280" s="26"/>
      <c r="FQ280" s="26"/>
      <c r="FR280" s="29"/>
      <c r="FS280" s="30"/>
      <c r="FT280" s="30"/>
      <c r="FU280" s="30"/>
      <c r="FV280" s="31"/>
      <c r="FW280" s="31"/>
      <c r="FX280" s="31"/>
      <c r="FY280" s="32"/>
      <c r="FZ280" s="32"/>
      <c r="GA280" s="32"/>
      <c r="GB280" s="32"/>
      <c r="GC280" s="30"/>
      <c r="GD280" s="29"/>
      <c r="GE280" s="30"/>
      <c r="GF280" s="33"/>
      <c r="GG280" s="34"/>
      <c r="GH280" s="36"/>
      <c r="GI280" s="26"/>
      <c r="GL280" s="26"/>
      <c r="GM280" s="29"/>
      <c r="GN280" s="30"/>
      <c r="GO280" s="30"/>
      <c r="GP280" s="30"/>
      <c r="GQ280" s="31"/>
      <c r="GR280" s="31"/>
      <c r="GS280" s="31"/>
      <c r="GT280" s="32"/>
      <c r="GU280" s="32"/>
      <c r="GV280" s="32"/>
      <c r="GW280" s="32"/>
      <c r="GX280" s="30"/>
      <c r="GY280" s="29"/>
      <c r="GZ280" s="30"/>
      <c r="HA280" s="33"/>
      <c r="HB280" s="34"/>
      <c r="HC280" s="36"/>
      <c r="HD280" s="26"/>
      <c r="HG280" s="26"/>
      <c r="HH280" s="29"/>
      <c r="HI280" s="30"/>
      <c r="HJ280" s="30"/>
      <c r="HK280" s="30"/>
      <c r="HL280" s="31"/>
      <c r="HM280" s="31"/>
      <c r="HN280" s="31"/>
      <c r="HO280" s="32"/>
      <c r="HP280" s="32"/>
      <c r="HQ280" s="32"/>
      <c r="HR280" s="32"/>
      <c r="HS280" s="30"/>
      <c r="HT280" s="29"/>
      <c r="HU280" s="30"/>
      <c r="HV280" s="33"/>
      <c r="HW280" s="34"/>
      <c r="HX280" s="36"/>
      <c r="HY280" s="26"/>
      <c r="IB280" s="26"/>
      <c r="IC280" s="29"/>
      <c r="ID280" s="30"/>
      <c r="IE280" s="30"/>
      <c r="IF280" s="30"/>
      <c r="IG280" s="31"/>
      <c r="IH280" s="31"/>
      <c r="II280" s="31"/>
      <c r="IJ280" s="32"/>
      <c r="IK280" s="32"/>
      <c r="IL280" s="32"/>
      <c r="IM280" s="32"/>
      <c r="IN280" s="30"/>
      <c r="IO280" s="29"/>
      <c r="IP280" s="30"/>
      <c r="IQ280" s="33"/>
      <c r="IR280" s="34"/>
      <c r="IS280" s="36"/>
      <c r="IT280" s="26"/>
    </row>
    <row r="281" spans="3:22" ht="15" customHeight="1">
      <c r="C281" s="28" t="s">
        <v>10</v>
      </c>
      <c r="D281" s="28" t="s">
        <v>8</v>
      </c>
      <c r="E281" s="26" t="s">
        <v>72</v>
      </c>
      <c r="G281" s="30">
        <f t="shared" si="43"/>
        <v>0</v>
      </c>
      <c r="H281" s="30">
        <f t="shared" si="44"/>
        <v>0</v>
      </c>
      <c r="I281" s="30">
        <f t="shared" si="44"/>
        <v>0</v>
      </c>
      <c r="J281" s="31">
        <f t="shared" si="45"/>
        <v>0</v>
      </c>
      <c r="K281" s="31">
        <f t="shared" si="45"/>
        <v>0</v>
      </c>
      <c r="L281" s="31">
        <f t="shared" si="46"/>
        <v>0</v>
      </c>
      <c r="M281" s="32">
        <f t="shared" si="47"/>
        <v>0</v>
      </c>
      <c r="N281" s="32">
        <f t="shared" si="48"/>
        <v>0</v>
      </c>
      <c r="O281" s="32">
        <f t="shared" si="49"/>
        <v>0</v>
      </c>
      <c r="P281" s="32">
        <f t="shared" si="50"/>
        <v>0</v>
      </c>
      <c r="Q281" s="30">
        <v>0.51</v>
      </c>
      <c r="R281" s="29">
        <f t="shared" si="51"/>
        <v>0</v>
      </c>
      <c r="S281" s="30">
        <v>0.277</v>
      </c>
      <c r="T281" s="33" t="str">
        <f>IF(F281&gt;=S281,"Q","-")</f>
        <v>-</v>
      </c>
      <c r="V281" s="30">
        <f>SUM(F281/0.34*100)</f>
        <v>0</v>
      </c>
    </row>
    <row r="282" spans="1:25" s="40" customFormat="1" ht="15" customHeight="1">
      <c r="A282" s="27"/>
      <c r="B282" s="26"/>
      <c r="C282" s="28" t="s">
        <v>11</v>
      </c>
      <c r="D282" s="28" t="s">
        <v>8</v>
      </c>
      <c r="E282" s="26" t="s">
        <v>72</v>
      </c>
      <c r="F282" s="29"/>
      <c r="G282" s="30">
        <f t="shared" si="43"/>
        <v>0</v>
      </c>
      <c r="H282" s="30">
        <f t="shared" si="44"/>
        <v>0</v>
      </c>
      <c r="I282" s="30">
        <f t="shared" si="44"/>
        <v>0</v>
      </c>
      <c r="J282" s="31">
        <f t="shared" si="45"/>
        <v>0</v>
      </c>
      <c r="K282" s="31">
        <f t="shared" si="45"/>
        <v>0</v>
      </c>
      <c r="L282" s="31">
        <f t="shared" si="46"/>
        <v>0</v>
      </c>
      <c r="M282" s="32">
        <f t="shared" si="47"/>
        <v>0</v>
      </c>
      <c r="N282" s="32">
        <f t="shared" si="48"/>
        <v>0</v>
      </c>
      <c r="O282" s="32">
        <f t="shared" si="49"/>
        <v>0</v>
      </c>
      <c r="P282" s="32">
        <f t="shared" si="50"/>
        <v>0</v>
      </c>
      <c r="Q282" s="30">
        <v>0.51</v>
      </c>
      <c r="R282" s="29">
        <f t="shared" si="51"/>
        <v>0</v>
      </c>
      <c r="S282" s="30">
        <v>0.277</v>
      </c>
      <c r="T282" s="39" t="s">
        <v>9</v>
      </c>
      <c r="U282" s="34"/>
      <c r="V282" s="30">
        <f>SUM(F282/0.34*100)</f>
        <v>0</v>
      </c>
      <c r="X282" s="52"/>
      <c r="Y282" s="41"/>
    </row>
    <row r="283" spans="3:22" ht="15" customHeight="1">
      <c r="C283" s="28" t="s">
        <v>7</v>
      </c>
      <c r="D283" s="28" t="s">
        <v>73</v>
      </c>
      <c r="E283" s="46" t="s">
        <v>74</v>
      </c>
      <c r="G283" s="30">
        <f t="shared" si="43"/>
        <v>0</v>
      </c>
      <c r="H283" s="30">
        <f t="shared" si="44"/>
        <v>0</v>
      </c>
      <c r="I283" s="30">
        <f t="shared" si="44"/>
        <v>0</v>
      </c>
      <c r="J283" s="31">
        <f t="shared" si="45"/>
        <v>0</v>
      </c>
      <c r="K283" s="31">
        <f t="shared" si="45"/>
        <v>0</v>
      </c>
      <c r="L283" s="31">
        <f t="shared" si="46"/>
        <v>0</v>
      </c>
      <c r="M283" s="32">
        <f t="shared" si="47"/>
        <v>0</v>
      </c>
      <c r="N283" s="32">
        <f t="shared" si="48"/>
        <v>0</v>
      </c>
      <c r="O283" s="32">
        <f t="shared" si="49"/>
        <v>0</v>
      </c>
      <c r="P283" s="32">
        <f t="shared" si="50"/>
        <v>0</v>
      </c>
      <c r="Q283" s="30">
        <v>0.68</v>
      </c>
      <c r="R283" s="29">
        <f t="shared" si="51"/>
        <v>0</v>
      </c>
      <c r="S283" s="30">
        <v>0.34</v>
      </c>
      <c r="T283" s="33" t="str">
        <f aca="true" t="shared" si="52" ref="T283:T322">IF(F283&gt;=S283,"Q","-")</f>
        <v>-</v>
      </c>
      <c r="V283" s="30">
        <f>SUM(F283/0.567*100)</f>
        <v>0</v>
      </c>
    </row>
    <row r="284" spans="3:22" ht="15" customHeight="1">
      <c r="C284" s="28" t="s">
        <v>7</v>
      </c>
      <c r="D284" s="28" t="s">
        <v>73</v>
      </c>
      <c r="E284" s="26" t="s">
        <v>12</v>
      </c>
      <c r="G284" s="30">
        <f t="shared" si="43"/>
        <v>0</v>
      </c>
      <c r="H284" s="30">
        <f t="shared" si="44"/>
        <v>0</v>
      </c>
      <c r="I284" s="30">
        <f t="shared" si="44"/>
        <v>0</v>
      </c>
      <c r="J284" s="31">
        <f t="shared" si="45"/>
        <v>0</v>
      </c>
      <c r="K284" s="31">
        <f t="shared" si="45"/>
        <v>0</v>
      </c>
      <c r="L284" s="31">
        <f t="shared" si="46"/>
        <v>0</v>
      </c>
      <c r="M284" s="32">
        <f t="shared" si="47"/>
        <v>0</v>
      </c>
      <c r="N284" s="32">
        <f t="shared" si="48"/>
        <v>0</v>
      </c>
      <c r="O284" s="32">
        <f t="shared" si="49"/>
        <v>0</v>
      </c>
      <c r="P284" s="32">
        <f t="shared" si="50"/>
        <v>0</v>
      </c>
      <c r="Q284" s="30">
        <v>13.608</v>
      </c>
      <c r="R284" s="29">
        <f t="shared" si="51"/>
        <v>0</v>
      </c>
      <c r="S284" s="30">
        <v>10.206</v>
      </c>
      <c r="T284" s="33" t="str">
        <f t="shared" si="52"/>
        <v>-</v>
      </c>
      <c r="V284" s="30">
        <f>SUM(F284/9.072*100)</f>
        <v>0</v>
      </c>
    </row>
    <row r="285" spans="3:22" ht="15" customHeight="1">
      <c r="C285" s="28" t="s">
        <v>7</v>
      </c>
      <c r="D285" s="28" t="s">
        <v>73</v>
      </c>
      <c r="E285" s="26" t="s">
        <v>14</v>
      </c>
      <c r="G285" s="30">
        <f t="shared" si="43"/>
        <v>0</v>
      </c>
      <c r="H285" s="30">
        <f t="shared" si="44"/>
        <v>0</v>
      </c>
      <c r="I285" s="30">
        <f t="shared" si="44"/>
        <v>0</v>
      </c>
      <c r="J285" s="31">
        <f t="shared" si="45"/>
        <v>0</v>
      </c>
      <c r="K285" s="31">
        <f t="shared" si="45"/>
        <v>0</v>
      </c>
      <c r="L285" s="31">
        <f t="shared" si="46"/>
        <v>0</v>
      </c>
      <c r="M285" s="32">
        <f t="shared" si="47"/>
        <v>0</v>
      </c>
      <c r="N285" s="32">
        <f t="shared" si="48"/>
        <v>0</v>
      </c>
      <c r="O285" s="32">
        <f t="shared" si="49"/>
        <v>0</v>
      </c>
      <c r="P285" s="32">
        <f t="shared" si="50"/>
        <v>0</v>
      </c>
      <c r="Q285" s="30">
        <v>4.309</v>
      </c>
      <c r="R285" s="29">
        <f t="shared" si="51"/>
        <v>0</v>
      </c>
      <c r="S285" s="30">
        <v>3.23175</v>
      </c>
      <c r="T285" s="33" t="str">
        <f t="shared" si="52"/>
        <v>-</v>
      </c>
      <c r="V285" s="29">
        <f>SUM(F285/2.948*100)</f>
        <v>0</v>
      </c>
    </row>
    <row r="286" spans="1:254" s="28" customFormat="1" ht="15" customHeight="1">
      <c r="A286" s="44"/>
      <c r="B286" s="45"/>
      <c r="C286" s="28" t="s">
        <v>7</v>
      </c>
      <c r="D286" s="28" t="s">
        <v>73</v>
      </c>
      <c r="E286" s="26" t="s">
        <v>15</v>
      </c>
      <c r="F286" s="29"/>
      <c r="G286" s="30">
        <f t="shared" si="43"/>
        <v>0</v>
      </c>
      <c r="H286" s="30">
        <f t="shared" si="44"/>
        <v>0</v>
      </c>
      <c r="I286" s="30">
        <f t="shared" si="44"/>
        <v>0</v>
      </c>
      <c r="J286" s="31">
        <f t="shared" si="45"/>
        <v>0</v>
      </c>
      <c r="K286" s="31">
        <f t="shared" si="45"/>
        <v>0</v>
      </c>
      <c r="L286" s="31">
        <f t="shared" si="46"/>
        <v>0</v>
      </c>
      <c r="M286" s="32">
        <f t="shared" si="47"/>
        <v>0</v>
      </c>
      <c r="N286" s="32">
        <f t="shared" si="48"/>
        <v>0</v>
      </c>
      <c r="O286" s="32">
        <f t="shared" si="49"/>
        <v>0</v>
      </c>
      <c r="P286" s="32">
        <f t="shared" si="50"/>
        <v>0</v>
      </c>
      <c r="Q286" s="30">
        <v>1.474</v>
      </c>
      <c r="R286" s="29">
        <f t="shared" si="51"/>
        <v>0</v>
      </c>
      <c r="S286" s="30">
        <v>1.1055</v>
      </c>
      <c r="T286" s="33" t="str">
        <f t="shared" si="52"/>
        <v>-</v>
      </c>
      <c r="U286" s="34"/>
      <c r="V286" s="29">
        <f>SUM(F286/1.19*100)</f>
        <v>0</v>
      </c>
      <c r="W286" s="26"/>
      <c r="X286" s="51"/>
      <c r="Y286" s="55"/>
      <c r="Z286" s="26"/>
      <c r="AA286" s="29"/>
      <c r="AB286" s="30"/>
      <c r="AC286" s="30"/>
      <c r="AD286" s="30"/>
      <c r="AE286" s="31"/>
      <c r="AF286" s="31"/>
      <c r="AG286" s="31"/>
      <c r="AH286" s="32"/>
      <c r="AI286" s="32"/>
      <c r="AJ286" s="32"/>
      <c r="AK286" s="32"/>
      <c r="AL286" s="30"/>
      <c r="AM286" s="29"/>
      <c r="AN286" s="30"/>
      <c r="AO286" s="33"/>
      <c r="AP286" s="34"/>
      <c r="AQ286" s="36"/>
      <c r="AR286" s="26"/>
      <c r="AU286" s="26"/>
      <c r="AV286" s="29"/>
      <c r="AW286" s="30"/>
      <c r="AX286" s="30"/>
      <c r="AY286" s="30"/>
      <c r="AZ286" s="31"/>
      <c r="BA286" s="31"/>
      <c r="BB286" s="31"/>
      <c r="BC286" s="32"/>
      <c r="BD286" s="32"/>
      <c r="BE286" s="32"/>
      <c r="BF286" s="32"/>
      <c r="BG286" s="30"/>
      <c r="BH286" s="29"/>
      <c r="BI286" s="30"/>
      <c r="BJ286" s="33"/>
      <c r="BK286" s="34"/>
      <c r="BL286" s="36"/>
      <c r="BM286" s="26"/>
      <c r="BP286" s="26"/>
      <c r="BQ286" s="29"/>
      <c r="BR286" s="30"/>
      <c r="BS286" s="30"/>
      <c r="BT286" s="30"/>
      <c r="BU286" s="31"/>
      <c r="BV286" s="31"/>
      <c r="BW286" s="31"/>
      <c r="BX286" s="32"/>
      <c r="BY286" s="32"/>
      <c r="BZ286" s="32"/>
      <c r="CA286" s="32"/>
      <c r="CB286" s="30"/>
      <c r="CC286" s="29"/>
      <c r="CD286" s="30"/>
      <c r="CE286" s="33"/>
      <c r="CF286" s="34"/>
      <c r="CG286" s="36"/>
      <c r="CH286" s="26"/>
      <c r="CK286" s="26"/>
      <c r="CL286" s="29"/>
      <c r="CM286" s="30"/>
      <c r="CN286" s="30"/>
      <c r="CO286" s="30"/>
      <c r="CP286" s="31"/>
      <c r="CQ286" s="31"/>
      <c r="CR286" s="31"/>
      <c r="CS286" s="32"/>
      <c r="CT286" s="32"/>
      <c r="CU286" s="32"/>
      <c r="CV286" s="32"/>
      <c r="CW286" s="30"/>
      <c r="CX286" s="29"/>
      <c r="CY286" s="30"/>
      <c r="CZ286" s="33"/>
      <c r="DA286" s="34"/>
      <c r="DB286" s="36"/>
      <c r="DC286" s="26"/>
      <c r="DF286" s="26"/>
      <c r="DG286" s="29"/>
      <c r="DH286" s="30"/>
      <c r="DI286" s="30"/>
      <c r="DJ286" s="30"/>
      <c r="DK286" s="31"/>
      <c r="DL286" s="31"/>
      <c r="DM286" s="31"/>
      <c r="DN286" s="32"/>
      <c r="DO286" s="32"/>
      <c r="DP286" s="32"/>
      <c r="DQ286" s="32"/>
      <c r="DR286" s="30"/>
      <c r="DS286" s="29"/>
      <c r="DT286" s="30"/>
      <c r="DU286" s="33"/>
      <c r="DV286" s="34"/>
      <c r="DW286" s="36"/>
      <c r="DX286" s="26"/>
      <c r="EA286" s="26"/>
      <c r="EB286" s="29"/>
      <c r="EC286" s="30"/>
      <c r="ED286" s="30"/>
      <c r="EE286" s="30"/>
      <c r="EF286" s="31"/>
      <c r="EG286" s="31"/>
      <c r="EH286" s="31"/>
      <c r="EI286" s="32"/>
      <c r="EJ286" s="32"/>
      <c r="EK286" s="32"/>
      <c r="EL286" s="32"/>
      <c r="EM286" s="30"/>
      <c r="EN286" s="29"/>
      <c r="EO286" s="30"/>
      <c r="EP286" s="33"/>
      <c r="EQ286" s="34"/>
      <c r="ER286" s="36"/>
      <c r="ES286" s="26"/>
      <c r="EV286" s="26"/>
      <c r="EW286" s="29"/>
      <c r="EX286" s="30"/>
      <c r="EY286" s="30"/>
      <c r="EZ286" s="30"/>
      <c r="FA286" s="31"/>
      <c r="FB286" s="31"/>
      <c r="FC286" s="31"/>
      <c r="FD286" s="32"/>
      <c r="FE286" s="32"/>
      <c r="FF286" s="32"/>
      <c r="FG286" s="32"/>
      <c r="FH286" s="30"/>
      <c r="FI286" s="29"/>
      <c r="FJ286" s="30"/>
      <c r="FK286" s="33"/>
      <c r="FL286" s="34"/>
      <c r="FM286" s="36"/>
      <c r="FN286" s="26"/>
      <c r="FQ286" s="26"/>
      <c r="FR286" s="29"/>
      <c r="FS286" s="30"/>
      <c r="FT286" s="30"/>
      <c r="FU286" s="30"/>
      <c r="FV286" s="31"/>
      <c r="FW286" s="31"/>
      <c r="FX286" s="31"/>
      <c r="FY286" s="32"/>
      <c r="FZ286" s="32"/>
      <c r="GA286" s="32"/>
      <c r="GB286" s="32"/>
      <c r="GC286" s="30"/>
      <c r="GD286" s="29"/>
      <c r="GE286" s="30"/>
      <c r="GF286" s="33"/>
      <c r="GG286" s="34"/>
      <c r="GH286" s="36"/>
      <c r="GI286" s="26"/>
      <c r="GL286" s="26"/>
      <c r="GM286" s="29"/>
      <c r="GN286" s="30"/>
      <c r="GO286" s="30"/>
      <c r="GP286" s="30"/>
      <c r="GQ286" s="31"/>
      <c r="GR286" s="31"/>
      <c r="GS286" s="31"/>
      <c r="GT286" s="32"/>
      <c r="GU286" s="32"/>
      <c r="GV286" s="32"/>
      <c r="GW286" s="32"/>
      <c r="GX286" s="30"/>
      <c r="GY286" s="29"/>
      <c r="GZ286" s="30"/>
      <c r="HA286" s="33"/>
      <c r="HB286" s="34"/>
      <c r="HC286" s="36"/>
      <c r="HD286" s="26"/>
      <c r="HG286" s="26"/>
      <c r="HH286" s="29"/>
      <c r="HI286" s="30"/>
      <c r="HJ286" s="30"/>
      <c r="HK286" s="30"/>
      <c r="HL286" s="31"/>
      <c r="HM286" s="31"/>
      <c r="HN286" s="31"/>
      <c r="HO286" s="32"/>
      <c r="HP286" s="32"/>
      <c r="HQ286" s="32"/>
      <c r="HR286" s="32"/>
      <c r="HS286" s="30"/>
      <c r="HT286" s="29"/>
      <c r="HU286" s="30"/>
      <c r="HV286" s="33"/>
      <c r="HW286" s="34"/>
      <c r="HX286" s="36"/>
      <c r="HY286" s="26"/>
      <c r="IB286" s="26"/>
      <c r="IC286" s="29"/>
      <c r="ID286" s="30"/>
      <c r="IE286" s="30"/>
      <c r="IF286" s="30"/>
      <c r="IG286" s="31"/>
      <c r="IH286" s="31"/>
      <c r="II286" s="31"/>
      <c r="IJ286" s="32"/>
      <c r="IK286" s="32"/>
      <c r="IL286" s="32"/>
      <c r="IM286" s="32"/>
      <c r="IN286" s="30"/>
      <c r="IO286" s="29"/>
      <c r="IP286" s="30"/>
      <c r="IQ286" s="33"/>
      <c r="IR286" s="34"/>
      <c r="IS286" s="36"/>
      <c r="IT286" s="26"/>
    </row>
    <row r="287" spans="1:254" s="28" customFormat="1" ht="15" customHeight="1">
      <c r="A287" s="27"/>
      <c r="B287" s="26"/>
      <c r="C287" s="28" t="s">
        <v>7</v>
      </c>
      <c r="D287" s="28" t="s">
        <v>73</v>
      </c>
      <c r="E287" s="26" t="s">
        <v>16</v>
      </c>
      <c r="F287" s="29"/>
      <c r="G287" s="30">
        <f t="shared" si="43"/>
        <v>0</v>
      </c>
      <c r="H287" s="30">
        <f t="shared" si="44"/>
        <v>0</v>
      </c>
      <c r="I287" s="30">
        <f t="shared" si="44"/>
        <v>0</v>
      </c>
      <c r="J287" s="31">
        <f t="shared" si="45"/>
        <v>0</v>
      </c>
      <c r="K287" s="31">
        <f t="shared" si="45"/>
        <v>0</v>
      </c>
      <c r="L287" s="31">
        <f t="shared" si="46"/>
        <v>0</v>
      </c>
      <c r="M287" s="32">
        <f t="shared" si="47"/>
        <v>0</v>
      </c>
      <c r="N287" s="32">
        <f t="shared" si="48"/>
        <v>0</v>
      </c>
      <c r="O287" s="32">
        <f t="shared" si="49"/>
        <v>0</v>
      </c>
      <c r="P287" s="32">
        <f t="shared" si="50"/>
        <v>0</v>
      </c>
      <c r="Q287" s="30">
        <v>1.985</v>
      </c>
      <c r="R287" s="29">
        <f t="shared" si="51"/>
        <v>0</v>
      </c>
      <c r="S287" s="30">
        <v>1.488</v>
      </c>
      <c r="T287" s="33" t="str">
        <f t="shared" si="52"/>
        <v>-</v>
      </c>
      <c r="U287" s="34"/>
      <c r="V287" s="29">
        <f>SUM(F287/1.588*100)</f>
        <v>0</v>
      </c>
      <c r="W287" s="26"/>
      <c r="X287" s="51"/>
      <c r="Y287" s="55"/>
      <c r="Z287" s="26"/>
      <c r="AA287" s="29"/>
      <c r="AB287" s="30"/>
      <c r="AC287" s="30"/>
      <c r="AD287" s="30"/>
      <c r="AE287" s="31"/>
      <c r="AF287" s="31"/>
      <c r="AG287" s="31"/>
      <c r="AH287" s="32"/>
      <c r="AI287" s="32"/>
      <c r="AJ287" s="32"/>
      <c r="AK287" s="32"/>
      <c r="AL287" s="30"/>
      <c r="AM287" s="29"/>
      <c r="AN287" s="30"/>
      <c r="AO287" s="33"/>
      <c r="AP287" s="34"/>
      <c r="AQ287" s="36"/>
      <c r="AR287" s="26"/>
      <c r="AU287" s="26"/>
      <c r="AV287" s="29"/>
      <c r="AW287" s="30"/>
      <c r="AX287" s="30"/>
      <c r="AY287" s="30"/>
      <c r="AZ287" s="31"/>
      <c r="BA287" s="31"/>
      <c r="BB287" s="31"/>
      <c r="BC287" s="32"/>
      <c r="BD287" s="32"/>
      <c r="BE287" s="32"/>
      <c r="BF287" s="32"/>
      <c r="BG287" s="30"/>
      <c r="BH287" s="29"/>
      <c r="BI287" s="30"/>
      <c r="BJ287" s="33"/>
      <c r="BK287" s="34"/>
      <c r="BL287" s="36"/>
      <c r="BM287" s="26"/>
      <c r="BP287" s="26"/>
      <c r="BQ287" s="29"/>
      <c r="BR287" s="30"/>
      <c r="BS287" s="30"/>
      <c r="BT287" s="30"/>
      <c r="BU287" s="31"/>
      <c r="BV287" s="31"/>
      <c r="BW287" s="31"/>
      <c r="BX287" s="32"/>
      <c r="BY287" s="32"/>
      <c r="BZ287" s="32"/>
      <c r="CA287" s="32"/>
      <c r="CB287" s="30"/>
      <c r="CC287" s="29"/>
      <c r="CD287" s="30"/>
      <c r="CE287" s="33"/>
      <c r="CF287" s="34"/>
      <c r="CG287" s="36"/>
      <c r="CH287" s="26"/>
      <c r="CK287" s="26"/>
      <c r="CL287" s="29"/>
      <c r="CM287" s="30"/>
      <c r="CN287" s="30"/>
      <c r="CO287" s="30"/>
      <c r="CP287" s="31"/>
      <c r="CQ287" s="31"/>
      <c r="CR287" s="31"/>
      <c r="CS287" s="32"/>
      <c r="CT287" s="32"/>
      <c r="CU287" s="32"/>
      <c r="CV287" s="32"/>
      <c r="CW287" s="30"/>
      <c r="CX287" s="29"/>
      <c r="CY287" s="30"/>
      <c r="CZ287" s="33"/>
      <c r="DA287" s="34"/>
      <c r="DB287" s="36"/>
      <c r="DC287" s="26"/>
      <c r="DF287" s="26"/>
      <c r="DG287" s="29"/>
      <c r="DH287" s="30"/>
      <c r="DI287" s="30"/>
      <c r="DJ287" s="30"/>
      <c r="DK287" s="31"/>
      <c r="DL287" s="31"/>
      <c r="DM287" s="31"/>
      <c r="DN287" s="32"/>
      <c r="DO287" s="32"/>
      <c r="DP287" s="32"/>
      <c r="DQ287" s="32"/>
      <c r="DR287" s="30"/>
      <c r="DS287" s="29"/>
      <c r="DT287" s="30"/>
      <c r="DU287" s="33"/>
      <c r="DV287" s="34"/>
      <c r="DW287" s="36"/>
      <c r="DX287" s="26"/>
      <c r="EA287" s="26"/>
      <c r="EB287" s="29"/>
      <c r="EC287" s="30"/>
      <c r="ED287" s="30"/>
      <c r="EE287" s="30"/>
      <c r="EF287" s="31"/>
      <c r="EG287" s="31"/>
      <c r="EH287" s="31"/>
      <c r="EI287" s="32"/>
      <c r="EJ287" s="32"/>
      <c r="EK287" s="32"/>
      <c r="EL287" s="32"/>
      <c r="EM287" s="30"/>
      <c r="EN287" s="29"/>
      <c r="EO287" s="30"/>
      <c r="EP287" s="33"/>
      <c r="EQ287" s="34"/>
      <c r="ER287" s="36"/>
      <c r="ES287" s="26"/>
      <c r="EV287" s="26"/>
      <c r="EW287" s="29"/>
      <c r="EX287" s="30"/>
      <c r="EY287" s="30"/>
      <c r="EZ287" s="30"/>
      <c r="FA287" s="31"/>
      <c r="FB287" s="31"/>
      <c r="FC287" s="31"/>
      <c r="FD287" s="32"/>
      <c r="FE287" s="32"/>
      <c r="FF287" s="32"/>
      <c r="FG287" s="32"/>
      <c r="FH287" s="30"/>
      <c r="FI287" s="29"/>
      <c r="FJ287" s="30"/>
      <c r="FK287" s="33"/>
      <c r="FL287" s="34"/>
      <c r="FM287" s="36"/>
      <c r="FN287" s="26"/>
      <c r="FQ287" s="26"/>
      <c r="FR287" s="29"/>
      <c r="FS287" s="30"/>
      <c r="FT287" s="30"/>
      <c r="FU287" s="30"/>
      <c r="FV287" s="31"/>
      <c r="FW287" s="31"/>
      <c r="FX287" s="31"/>
      <c r="FY287" s="32"/>
      <c r="FZ287" s="32"/>
      <c r="GA287" s="32"/>
      <c r="GB287" s="32"/>
      <c r="GC287" s="30"/>
      <c r="GD287" s="29"/>
      <c r="GE287" s="30"/>
      <c r="GF287" s="33"/>
      <c r="GG287" s="34"/>
      <c r="GH287" s="36"/>
      <c r="GI287" s="26"/>
      <c r="GL287" s="26"/>
      <c r="GM287" s="29"/>
      <c r="GN287" s="30"/>
      <c r="GO287" s="30"/>
      <c r="GP287" s="30"/>
      <c r="GQ287" s="31"/>
      <c r="GR287" s="31"/>
      <c r="GS287" s="31"/>
      <c r="GT287" s="32"/>
      <c r="GU287" s="32"/>
      <c r="GV287" s="32"/>
      <c r="GW287" s="32"/>
      <c r="GX287" s="30"/>
      <c r="GY287" s="29"/>
      <c r="GZ287" s="30"/>
      <c r="HA287" s="33"/>
      <c r="HB287" s="34"/>
      <c r="HC287" s="36"/>
      <c r="HD287" s="26"/>
      <c r="HG287" s="26"/>
      <c r="HH287" s="29"/>
      <c r="HI287" s="30"/>
      <c r="HJ287" s="30"/>
      <c r="HK287" s="30"/>
      <c r="HL287" s="31"/>
      <c r="HM287" s="31"/>
      <c r="HN287" s="31"/>
      <c r="HO287" s="32"/>
      <c r="HP287" s="32"/>
      <c r="HQ287" s="32"/>
      <c r="HR287" s="32"/>
      <c r="HS287" s="30"/>
      <c r="HT287" s="29"/>
      <c r="HU287" s="30"/>
      <c r="HV287" s="33"/>
      <c r="HW287" s="34"/>
      <c r="HX287" s="36"/>
      <c r="HY287" s="26"/>
      <c r="IB287" s="26"/>
      <c r="IC287" s="29"/>
      <c r="ID287" s="30"/>
      <c r="IE287" s="30"/>
      <c r="IF287" s="30"/>
      <c r="IG287" s="31"/>
      <c r="IH287" s="31"/>
      <c r="II287" s="31"/>
      <c r="IJ287" s="32"/>
      <c r="IK287" s="32"/>
      <c r="IL287" s="32"/>
      <c r="IM287" s="32"/>
      <c r="IN287" s="30"/>
      <c r="IO287" s="29"/>
      <c r="IP287" s="30"/>
      <c r="IQ287" s="33"/>
      <c r="IR287" s="34"/>
      <c r="IS287" s="36"/>
      <c r="IT287" s="26"/>
    </row>
    <row r="288" spans="1:254" s="28" customFormat="1" ht="15" customHeight="1">
      <c r="A288" s="27"/>
      <c r="B288" s="26"/>
      <c r="C288" s="28" t="s">
        <v>7</v>
      </c>
      <c r="D288" s="28" t="s">
        <v>73</v>
      </c>
      <c r="E288" s="26" t="s">
        <v>17</v>
      </c>
      <c r="F288" s="29"/>
      <c r="G288" s="30">
        <f t="shared" si="43"/>
        <v>0</v>
      </c>
      <c r="H288" s="30">
        <f t="shared" si="44"/>
        <v>0</v>
      </c>
      <c r="I288" s="30">
        <f t="shared" si="44"/>
        <v>0</v>
      </c>
      <c r="J288" s="31">
        <f t="shared" si="45"/>
        <v>0</v>
      </c>
      <c r="K288" s="31">
        <f t="shared" si="45"/>
        <v>0</v>
      </c>
      <c r="L288" s="31">
        <f t="shared" si="46"/>
        <v>0</v>
      </c>
      <c r="M288" s="32">
        <f t="shared" si="47"/>
        <v>0</v>
      </c>
      <c r="N288" s="32">
        <f t="shared" si="48"/>
        <v>0</v>
      </c>
      <c r="O288" s="32">
        <f t="shared" si="49"/>
        <v>0</v>
      </c>
      <c r="P288" s="32">
        <f t="shared" si="50"/>
        <v>0</v>
      </c>
      <c r="Q288" s="30">
        <v>2.268</v>
      </c>
      <c r="R288" s="29">
        <f t="shared" si="51"/>
        <v>0</v>
      </c>
      <c r="S288" s="30">
        <v>1.27575</v>
      </c>
      <c r="T288" s="33" t="str">
        <f t="shared" si="52"/>
        <v>-</v>
      </c>
      <c r="U288" s="34"/>
      <c r="V288" s="29">
        <f>SUM(F288/1.19*100)</f>
        <v>0</v>
      </c>
      <c r="W288" s="26"/>
      <c r="X288" s="51"/>
      <c r="Y288" s="55"/>
      <c r="Z288" s="26"/>
      <c r="AA288" s="29"/>
      <c r="AB288" s="30"/>
      <c r="AC288" s="30"/>
      <c r="AD288" s="30"/>
      <c r="AE288" s="31"/>
      <c r="AF288" s="31"/>
      <c r="AG288" s="31"/>
      <c r="AH288" s="32"/>
      <c r="AI288" s="32"/>
      <c r="AJ288" s="32"/>
      <c r="AK288" s="32"/>
      <c r="AL288" s="30"/>
      <c r="AM288" s="29"/>
      <c r="AN288" s="30"/>
      <c r="AO288" s="33"/>
      <c r="AP288" s="34"/>
      <c r="AQ288" s="36"/>
      <c r="AR288" s="26"/>
      <c r="AU288" s="26"/>
      <c r="AV288" s="29"/>
      <c r="AW288" s="30"/>
      <c r="AX288" s="30"/>
      <c r="AY288" s="30"/>
      <c r="AZ288" s="31"/>
      <c r="BA288" s="31"/>
      <c r="BB288" s="31"/>
      <c r="BC288" s="32"/>
      <c r="BD288" s="32"/>
      <c r="BE288" s="32"/>
      <c r="BF288" s="32"/>
      <c r="BG288" s="30"/>
      <c r="BH288" s="29"/>
      <c r="BI288" s="30"/>
      <c r="BJ288" s="33"/>
      <c r="BK288" s="34"/>
      <c r="BL288" s="36"/>
      <c r="BM288" s="26"/>
      <c r="BP288" s="26"/>
      <c r="BQ288" s="29"/>
      <c r="BR288" s="30"/>
      <c r="BS288" s="30"/>
      <c r="BT288" s="30"/>
      <c r="BU288" s="31"/>
      <c r="BV288" s="31"/>
      <c r="BW288" s="31"/>
      <c r="BX288" s="32"/>
      <c r="BY288" s="32"/>
      <c r="BZ288" s="32"/>
      <c r="CA288" s="32"/>
      <c r="CB288" s="30"/>
      <c r="CC288" s="29"/>
      <c r="CD288" s="30"/>
      <c r="CE288" s="33"/>
      <c r="CF288" s="34"/>
      <c r="CG288" s="36"/>
      <c r="CH288" s="26"/>
      <c r="CK288" s="26"/>
      <c r="CL288" s="29"/>
      <c r="CM288" s="30"/>
      <c r="CN288" s="30"/>
      <c r="CO288" s="30"/>
      <c r="CP288" s="31"/>
      <c r="CQ288" s="31"/>
      <c r="CR288" s="31"/>
      <c r="CS288" s="32"/>
      <c r="CT288" s="32"/>
      <c r="CU288" s="32"/>
      <c r="CV288" s="32"/>
      <c r="CW288" s="30"/>
      <c r="CX288" s="29"/>
      <c r="CY288" s="30"/>
      <c r="CZ288" s="33"/>
      <c r="DA288" s="34"/>
      <c r="DB288" s="36"/>
      <c r="DC288" s="26"/>
      <c r="DF288" s="26"/>
      <c r="DG288" s="29"/>
      <c r="DH288" s="30"/>
      <c r="DI288" s="30"/>
      <c r="DJ288" s="30"/>
      <c r="DK288" s="31"/>
      <c r="DL288" s="31"/>
      <c r="DM288" s="31"/>
      <c r="DN288" s="32"/>
      <c r="DO288" s="32"/>
      <c r="DP288" s="32"/>
      <c r="DQ288" s="32"/>
      <c r="DR288" s="30"/>
      <c r="DS288" s="29"/>
      <c r="DT288" s="30"/>
      <c r="DU288" s="33"/>
      <c r="DV288" s="34"/>
      <c r="DW288" s="36"/>
      <c r="DX288" s="26"/>
      <c r="EA288" s="26"/>
      <c r="EB288" s="29"/>
      <c r="EC288" s="30"/>
      <c r="ED288" s="30"/>
      <c r="EE288" s="30"/>
      <c r="EF288" s="31"/>
      <c r="EG288" s="31"/>
      <c r="EH288" s="31"/>
      <c r="EI288" s="32"/>
      <c r="EJ288" s="32"/>
      <c r="EK288" s="32"/>
      <c r="EL288" s="32"/>
      <c r="EM288" s="30"/>
      <c r="EN288" s="29"/>
      <c r="EO288" s="30"/>
      <c r="EP288" s="33"/>
      <c r="EQ288" s="34"/>
      <c r="ER288" s="36"/>
      <c r="ES288" s="26"/>
      <c r="EV288" s="26"/>
      <c r="EW288" s="29"/>
      <c r="EX288" s="30"/>
      <c r="EY288" s="30"/>
      <c r="EZ288" s="30"/>
      <c r="FA288" s="31"/>
      <c r="FB288" s="31"/>
      <c r="FC288" s="31"/>
      <c r="FD288" s="32"/>
      <c r="FE288" s="32"/>
      <c r="FF288" s="32"/>
      <c r="FG288" s="32"/>
      <c r="FH288" s="30"/>
      <c r="FI288" s="29"/>
      <c r="FJ288" s="30"/>
      <c r="FK288" s="33"/>
      <c r="FL288" s="34"/>
      <c r="FM288" s="36"/>
      <c r="FN288" s="26"/>
      <c r="FQ288" s="26"/>
      <c r="FR288" s="29"/>
      <c r="FS288" s="30"/>
      <c r="FT288" s="30"/>
      <c r="FU288" s="30"/>
      <c r="FV288" s="31"/>
      <c r="FW288" s="31"/>
      <c r="FX288" s="31"/>
      <c r="FY288" s="32"/>
      <c r="FZ288" s="32"/>
      <c r="GA288" s="32"/>
      <c r="GB288" s="32"/>
      <c r="GC288" s="30"/>
      <c r="GD288" s="29"/>
      <c r="GE288" s="30"/>
      <c r="GF288" s="33"/>
      <c r="GG288" s="34"/>
      <c r="GH288" s="36"/>
      <c r="GI288" s="26"/>
      <c r="GL288" s="26"/>
      <c r="GM288" s="29"/>
      <c r="GN288" s="30"/>
      <c r="GO288" s="30"/>
      <c r="GP288" s="30"/>
      <c r="GQ288" s="31"/>
      <c r="GR288" s="31"/>
      <c r="GS288" s="31"/>
      <c r="GT288" s="32"/>
      <c r="GU288" s="32"/>
      <c r="GV288" s="32"/>
      <c r="GW288" s="32"/>
      <c r="GX288" s="30"/>
      <c r="GY288" s="29"/>
      <c r="GZ288" s="30"/>
      <c r="HA288" s="33"/>
      <c r="HB288" s="34"/>
      <c r="HC288" s="36"/>
      <c r="HD288" s="26"/>
      <c r="HG288" s="26"/>
      <c r="HH288" s="29"/>
      <c r="HI288" s="30"/>
      <c r="HJ288" s="30"/>
      <c r="HK288" s="30"/>
      <c r="HL288" s="31"/>
      <c r="HM288" s="31"/>
      <c r="HN288" s="31"/>
      <c r="HO288" s="32"/>
      <c r="HP288" s="32"/>
      <c r="HQ288" s="32"/>
      <c r="HR288" s="32"/>
      <c r="HS288" s="30"/>
      <c r="HT288" s="29"/>
      <c r="HU288" s="30"/>
      <c r="HV288" s="33"/>
      <c r="HW288" s="34"/>
      <c r="HX288" s="36"/>
      <c r="HY288" s="26"/>
      <c r="IB288" s="26"/>
      <c r="IC288" s="29"/>
      <c r="ID288" s="30"/>
      <c r="IE288" s="30"/>
      <c r="IF288" s="30"/>
      <c r="IG288" s="31"/>
      <c r="IH288" s="31"/>
      <c r="II288" s="31"/>
      <c r="IJ288" s="32"/>
      <c r="IK288" s="32"/>
      <c r="IL288" s="32"/>
      <c r="IM288" s="32"/>
      <c r="IN288" s="30"/>
      <c r="IO288" s="29"/>
      <c r="IP288" s="30"/>
      <c r="IQ288" s="33"/>
      <c r="IR288" s="34"/>
      <c r="IS288" s="36"/>
      <c r="IT288" s="26"/>
    </row>
    <row r="289" spans="3:22" ht="15" customHeight="1">
      <c r="C289" s="28" t="s">
        <v>7</v>
      </c>
      <c r="D289" s="28" t="s">
        <v>73</v>
      </c>
      <c r="E289" s="26" t="s">
        <v>18</v>
      </c>
      <c r="G289" s="30">
        <f t="shared" si="43"/>
        <v>0</v>
      </c>
      <c r="H289" s="30">
        <f t="shared" si="44"/>
        <v>0</v>
      </c>
      <c r="I289" s="30">
        <f t="shared" si="44"/>
        <v>0</v>
      </c>
      <c r="J289" s="31">
        <f t="shared" si="45"/>
        <v>0</v>
      </c>
      <c r="K289" s="31">
        <f t="shared" si="45"/>
        <v>0</v>
      </c>
      <c r="L289" s="31">
        <f t="shared" si="46"/>
        <v>0</v>
      </c>
      <c r="M289" s="32">
        <f t="shared" si="47"/>
        <v>0</v>
      </c>
      <c r="N289" s="32">
        <f t="shared" si="48"/>
        <v>0</v>
      </c>
      <c r="O289" s="32">
        <f t="shared" si="49"/>
        <v>0</v>
      </c>
      <c r="P289" s="32">
        <f t="shared" si="50"/>
        <v>0</v>
      </c>
      <c r="Q289" s="30">
        <v>1.361</v>
      </c>
      <c r="R289" s="29">
        <f t="shared" si="51"/>
        <v>0</v>
      </c>
      <c r="S289" s="30">
        <v>1.02075</v>
      </c>
      <c r="T289" s="33" t="str">
        <f t="shared" si="52"/>
        <v>-</v>
      </c>
      <c r="V289" s="29">
        <f>SUM(F289/1.134*100)</f>
        <v>0</v>
      </c>
    </row>
    <row r="290" spans="1:254" s="28" customFormat="1" ht="15" customHeight="1">
      <c r="A290" s="27"/>
      <c r="B290" s="26"/>
      <c r="C290" s="28" t="s">
        <v>7</v>
      </c>
      <c r="D290" s="28" t="s">
        <v>73</v>
      </c>
      <c r="E290" s="26" t="s">
        <v>20</v>
      </c>
      <c r="F290" s="29"/>
      <c r="G290" s="30">
        <f t="shared" si="43"/>
        <v>0</v>
      </c>
      <c r="H290" s="30">
        <f t="shared" si="44"/>
        <v>0</v>
      </c>
      <c r="I290" s="30">
        <f t="shared" si="44"/>
        <v>0</v>
      </c>
      <c r="J290" s="31">
        <f t="shared" si="45"/>
        <v>0</v>
      </c>
      <c r="K290" s="31">
        <f t="shared" si="45"/>
        <v>0</v>
      </c>
      <c r="L290" s="31">
        <f t="shared" si="46"/>
        <v>0</v>
      </c>
      <c r="M290" s="32">
        <f t="shared" si="47"/>
        <v>0</v>
      </c>
      <c r="N290" s="32">
        <f t="shared" si="48"/>
        <v>0</v>
      </c>
      <c r="O290" s="32">
        <f t="shared" si="49"/>
        <v>0</v>
      </c>
      <c r="P290" s="32">
        <f t="shared" si="50"/>
        <v>0</v>
      </c>
      <c r="Q290" s="30">
        <v>1.361</v>
      </c>
      <c r="R290" s="29">
        <f t="shared" si="51"/>
        <v>0</v>
      </c>
      <c r="S290" s="30">
        <v>1.021</v>
      </c>
      <c r="T290" s="33" t="str">
        <f t="shared" si="52"/>
        <v>-</v>
      </c>
      <c r="U290" s="34"/>
      <c r="V290" s="29">
        <f>SUM(F290)/0.907*100</f>
        <v>0</v>
      </c>
      <c r="W290" s="26"/>
      <c r="X290" s="51"/>
      <c r="Y290" s="55"/>
      <c r="Z290" s="26"/>
      <c r="AA290" s="29"/>
      <c r="AB290" s="30"/>
      <c r="AC290" s="30"/>
      <c r="AD290" s="30"/>
      <c r="AE290" s="31"/>
      <c r="AF290" s="31"/>
      <c r="AG290" s="31"/>
      <c r="AH290" s="32"/>
      <c r="AI290" s="32"/>
      <c r="AJ290" s="32"/>
      <c r="AK290" s="32"/>
      <c r="AL290" s="30"/>
      <c r="AM290" s="29"/>
      <c r="AN290" s="30"/>
      <c r="AO290" s="33"/>
      <c r="AP290" s="34"/>
      <c r="AQ290" s="36"/>
      <c r="AR290" s="26"/>
      <c r="AU290" s="26"/>
      <c r="AV290" s="29"/>
      <c r="AW290" s="30"/>
      <c r="AX290" s="30"/>
      <c r="AY290" s="30"/>
      <c r="AZ290" s="31"/>
      <c r="BA290" s="31"/>
      <c r="BB290" s="31"/>
      <c r="BC290" s="32"/>
      <c r="BD290" s="32"/>
      <c r="BE290" s="32"/>
      <c r="BF290" s="32"/>
      <c r="BG290" s="30"/>
      <c r="BH290" s="29"/>
      <c r="BI290" s="30"/>
      <c r="BJ290" s="33"/>
      <c r="BK290" s="34"/>
      <c r="BL290" s="36"/>
      <c r="BM290" s="26"/>
      <c r="BP290" s="26"/>
      <c r="BQ290" s="29"/>
      <c r="BR290" s="30"/>
      <c r="BS290" s="30"/>
      <c r="BT290" s="30"/>
      <c r="BU290" s="31"/>
      <c r="BV290" s="31"/>
      <c r="BW290" s="31"/>
      <c r="BX290" s="32"/>
      <c r="BY290" s="32"/>
      <c r="BZ290" s="32"/>
      <c r="CA290" s="32"/>
      <c r="CB290" s="30"/>
      <c r="CC290" s="29"/>
      <c r="CD290" s="30"/>
      <c r="CE290" s="33"/>
      <c r="CF290" s="34"/>
      <c r="CG290" s="36"/>
      <c r="CH290" s="26"/>
      <c r="CK290" s="26"/>
      <c r="CL290" s="29"/>
      <c r="CM290" s="30"/>
      <c r="CN290" s="30"/>
      <c r="CO290" s="30"/>
      <c r="CP290" s="31"/>
      <c r="CQ290" s="31"/>
      <c r="CR290" s="31"/>
      <c r="CS290" s="32"/>
      <c r="CT290" s="32"/>
      <c r="CU290" s="32"/>
      <c r="CV290" s="32"/>
      <c r="CW290" s="30"/>
      <c r="CX290" s="29"/>
      <c r="CY290" s="30"/>
      <c r="CZ290" s="33"/>
      <c r="DA290" s="34"/>
      <c r="DB290" s="36"/>
      <c r="DC290" s="26"/>
      <c r="DF290" s="26"/>
      <c r="DG290" s="29"/>
      <c r="DH290" s="30"/>
      <c r="DI290" s="30"/>
      <c r="DJ290" s="30"/>
      <c r="DK290" s="31"/>
      <c r="DL290" s="31"/>
      <c r="DM290" s="31"/>
      <c r="DN290" s="32"/>
      <c r="DO290" s="32"/>
      <c r="DP290" s="32"/>
      <c r="DQ290" s="32"/>
      <c r="DR290" s="30"/>
      <c r="DS290" s="29"/>
      <c r="DT290" s="30"/>
      <c r="DU290" s="33"/>
      <c r="DV290" s="34"/>
      <c r="DW290" s="36"/>
      <c r="DX290" s="26"/>
      <c r="EA290" s="26"/>
      <c r="EB290" s="29"/>
      <c r="EC290" s="30"/>
      <c r="ED290" s="30"/>
      <c r="EE290" s="30"/>
      <c r="EF290" s="31"/>
      <c r="EG290" s="31"/>
      <c r="EH290" s="31"/>
      <c r="EI290" s="32"/>
      <c r="EJ290" s="32"/>
      <c r="EK290" s="32"/>
      <c r="EL290" s="32"/>
      <c r="EM290" s="30"/>
      <c r="EN290" s="29"/>
      <c r="EO290" s="30"/>
      <c r="EP290" s="33"/>
      <c r="EQ290" s="34"/>
      <c r="ER290" s="36"/>
      <c r="ES290" s="26"/>
      <c r="EV290" s="26"/>
      <c r="EW290" s="29"/>
      <c r="EX290" s="30"/>
      <c r="EY290" s="30"/>
      <c r="EZ290" s="30"/>
      <c r="FA290" s="31"/>
      <c r="FB290" s="31"/>
      <c r="FC290" s="31"/>
      <c r="FD290" s="32"/>
      <c r="FE290" s="32"/>
      <c r="FF290" s="32"/>
      <c r="FG290" s="32"/>
      <c r="FH290" s="30"/>
      <c r="FI290" s="29"/>
      <c r="FJ290" s="30"/>
      <c r="FK290" s="33"/>
      <c r="FL290" s="34"/>
      <c r="FM290" s="36"/>
      <c r="FN290" s="26"/>
      <c r="FQ290" s="26"/>
      <c r="FR290" s="29"/>
      <c r="FS290" s="30"/>
      <c r="FT290" s="30"/>
      <c r="FU290" s="30"/>
      <c r="FV290" s="31"/>
      <c r="FW290" s="31"/>
      <c r="FX290" s="31"/>
      <c r="FY290" s="32"/>
      <c r="FZ290" s="32"/>
      <c r="GA290" s="32"/>
      <c r="GB290" s="32"/>
      <c r="GC290" s="30"/>
      <c r="GD290" s="29"/>
      <c r="GE290" s="30"/>
      <c r="GF290" s="33"/>
      <c r="GG290" s="34"/>
      <c r="GH290" s="36"/>
      <c r="GI290" s="26"/>
      <c r="GL290" s="26"/>
      <c r="GM290" s="29"/>
      <c r="GN290" s="30"/>
      <c r="GO290" s="30"/>
      <c r="GP290" s="30"/>
      <c r="GQ290" s="31"/>
      <c r="GR290" s="31"/>
      <c r="GS290" s="31"/>
      <c r="GT290" s="32"/>
      <c r="GU290" s="32"/>
      <c r="GV290" s="32"/>
      <c r="GW290" s="32"/>
      <c r="GX290" s="30"/>
      <c r="GY290" s="29"/>
      <c r="GZ290" s="30"/>
      <c r="HA290" s="33"/>
      <c r="HB290" s="34"/>
      <c r="HC290" s="36"/>
      <c r="HD290" s="26"/>
      <c r="HG290" s="26"/>
      <c r="HH290" s="29"/>
      <c r="HI290" s="30"/>
      <c r="HJ290" s="30"/>
      <c r="HK290" s="30"/>
      <c r="HL290" s="31"/>
      <c r="HM290" s="31"/>
      <c r="HN290" s="31"/>
      <c r="HO290" s="32"/>
      <c r="HP290" s="32"/>
      <c r="HQ290" s="32"/>
      <c r="HR290" s="32"/>
      <c r="HS290" s="30"/>
      <c r="HT290" s="29"/>
      <c r="HU290" s="30"/>
      <c r="HV290" s="33"/>
      <c r="HW290" s="34"/>
      <c r="HX290" s="36"/>
      <c r="HY290" s="26"/>
      <c r="IB290" s="26"/>
      <c r="IC290" s="29"/>
      <c r="ID290" s="30"/>
      <c r="IE290" s="30"/>
      <c r="IF290" s="30"/>
      <c r="IG290" s="31"/>
      <c r="IH290" s="31"/>
      <c r="II290" s="31"/>
      <c r="IJ290" s="32"/>
      <c r="IK290" s="32"/>
      <c r="IL290" s="32"/>
      <c r="IM290" s="32"/>
      <c r="IN290" s="30"/>
      <c r="IO290" s="29"/>
      <c r="IP290" s="30"/>
      <c r="IQ290" s="33"/>
      <c r="IR290" s="34"/>
      <c r="IS290" s="36"/>
      <c r="IT290" s="26"/>
    </row>
    <row r="291" spans="1:254" s="28" customFormat="1" ht="15" customHeight="1">
      <c r="A291" s="27"/>
      <c r="B291" s="26"/>
      <c r="C291" s="28" t="s">
        <v>7</v>
      </c>
      <c r="D291" s="28" t="s">
        <v>73</v>
      </c>
      <c r="E291" s="26" t="s">
        <v>21</v>
      </c>
      <c r="F291" s="29"/>
      <c r="G291" s="30">
        <f t="shared" si="43"/>
        <v>0</v>
      </c>
      <c r="H291" s="30">
        <f t="shared" si="44"/>
        <v>0</v>
      </c>
      <c r="I291" s="30">
        <f t="shared" si="44"/>
        <v>0</v>
      </c>
      <c r="J291" s="31">
        <f t="shared" si="45"/>
        <v>0</v>
      </c>
      <c r="K291" s="31">
        <f t="shared" si="45"/>
        <v>0</v>
      </c>
      <c r="L291" s="31">
        <f t="shared" si="46"/>
        <v>0</v>
      </c>
      <c r="M291" s="32">
        <f t="shared" si="47"/>
        <v>0</v>
      </c>
      <c r="N291" s="32">
        <f t="shared" si="48"/>
        <v>0</v>
      </c>
      <c r="O291" s="32">
        <f t="shared" si="49"/>
        <v>0</v>
      </c>
      <c r="P291" s="32">
        <f t="shared" si="50"/>
        <v>0</v>
      </c>
      <c r="Q291" s="30">
        <v>2.155</v>
      </c>
      <c r="R291" s="29">
        <f t="shared" si="51"/>
        <v>0</v>
      </c>
      <c r="S291" s="30">
        <v>1.3605</v>
      </c>
      <c r="T291" s="33" t="str">
        <f t="shared" si="52"/>
        <v>-</v>
      </c>
      <c r="U291" s="34"/>
      <c r="V291" s="29">
        <f>SUM(F291)/1.474*100</f>
        <v>0</v>
      </c>
      <c r="W291" s="26"/>
      <c r="X291" s="51"/>
      <c r="Y291" s="55"/>
      <c r="Z291" s="26"/>
      <c r="AA291" s="29"/>
      <c r="AB291" s="30"/>
      <c r="AC291" s="30"/>
      <c r="AD291" s="30"/>
      <c r="AE291" s="31"/>
      <c r="AF291" s="31"/>
      <c r="AG291" s="31"/>
      <c r="AH291" s="32"/>
      <c r="AI291" s="32"/>
      <c r="AJ291" s="32"/>
      <c r="AK291" s="32"/>
      <c r="AL291" s="30"/>
      <c r="AM291" s="29"/>
      <c r="AN291" s="30"/>
      <c r="AO291" s="33"/>
      <c r="AP291" s="34"/>
      <c r="AQ291" s="36"/>
      <c r="AR291" s="26"/>
      <c r="AU291" s="26"/>
      <c r="AV291" s="29"/>
      <c r="AW291" s="30"/>
      <c r="AX291" s="30"/>
      <c r="AY291" s="30"/>
      <c r="AZ291" s="31"/>
      <c r="BA291" s="31"/>
      <c r="BB291" s="31"/>
      <c r="BC291" s="32"/>
      <c r="BD291" s="32"/>
      <c r="BE291" s="32"/>
      <c r="BF291" s="32"/>
      <c r="BG291" s="30"/>
      <c r="BH291" s="29"/>
      <c r="BI291" s="30"/>
      <c r="BJ291" s="33"/>
      <c r="BK291" s="34"/>
      <c r="BL291" s="36"/>
      <c r="BM291" s="26"/>
      <c r="BP291" s="26"/>
      <c r="BQ291" s="29"/>
      <c r="BR291" s="30"/>
      <c r="BS291" s="30"/>
      <c r="BT291" s="30"/>
      <c r="BU291" s="31"/>
      <c r="BV291" s="31"/>
      <c r="BW291" s="31"/>
      <c r="BX291" s="32"/>
      <c r="BY291" s="32"/>
      <c r="BZ291" s="32"/>
      <c r="CA291" s="32"/>
      <c r="CB291" s="30"/>
      <c r="CC291" s="29"/>
      <c r="CD291" s="30"/>
      <c r="CE291" s="33"/>
      <c r="CF291" s="34"/>
      <c r="CG291" s="36"/>
      <c r="CH291" s="26"/>
      <c r="CK291" s="26"/>
      <c r="CL291" s="29"/>
      <c r="CM291" s="30"/>
      <c r="CN291" s="30"/>
      <c r="CO291" s="30"/>
      <c r="CP291" s="31"/>
      <c r="CQ291" s="31"/>
      <c r="CR291" s="31"/>
      <c r="CS291" s="32"/>
      <c r="CT291" s="32"/>
      <c r="CU291" s="32"/>
      <c r="CV291" s="32"/>
      <c r="CW291" s="30"/>
      <c r="CX291" s="29"/>
      <c r="CY291" s="30"/>
      <c r="CZ291" s="33"/>
      <c r="DA291" s="34"/>
      <c r="DB291" s="36"/>
      <c r="DC291" s="26"/>
      <c r="DF291" s="26"/>
      <c r="DG291" s="29"/>
      <c r="DH291" s="30"/>
      <c r="DI291" s="30"/>
      <c r="DJ291" s="30"/>
      <c r="DK291" s="31"/>
      <c r="DL291" s="31"/>
      <c r="DM291" s="31"/>
      <c r="DN291" s="32"/>
      <c r="DO291" s="32"/>
      <c r="DP291" s="32"/>
      <c r="DQ291" s="32"/>
      <c r="DR291" s="30"/>
      <c r="DS291" s="29"/>
      <c r="DT291" s="30"/>
      <c r="DU291" s="33"/>
      <c r="DV291" s="34"/>
      <c r="DW291" s="36"/>
      <c r="DX291" s="26"/>
      <c r="EA291" s="26"/>
      <c r="EB291" s="29"/>
      <c r="EC291" s="30"/>
      <c r="ED291" s="30"/>
      <c r="EE291" s="30"/>
      <c r="EF291" s="31"/>
      <c r="EG291" s="31"/>
      <c r="EH291" s="31"/>
      <c r="EI291" s="32"/>
      <c r="EJ291" s="32"/>
      <c r="EK291" s="32"/>
      <c r="EL291" s="32"/>
      <c r="EM291" s="30"/>
      <c r="EN291" s="29"/>
      <c r="EO291" s="30"/>
      <c r="EP291" s="33"/>
      <c r="EQ291" s="34"/>
      <c r="ER291" s="36"/>
      <c r="ES291" s="26"/>
      <c r="EV291" s="26"/>
      <c r="EW291" s="29"/>
      <c r="EX291" s="30"/>
      <c r="EY291" s="30"/>
      <c r="EZ291" s="30"/>
      <c r="FA291" s="31"/>
      <c r="FB291" s="31"/>
      <c r="FC291" s="31"/>
      <c r="FD291" s="32"/>
      <c r="FE291" s="32"/>
      <c r="FF291" s="32"/>
      <c r="FG291" s="32"/>
      <c r="FH291" s="30"/>
      <c r="FI291" s="29"/>
      <c r="FJ291" s="30"/>
      <c r="FK291" s="33"/>
      <c r="FL291" s="34"/>
      <c r="FM291" s="36"/>
      <c r="FN291" s="26"/>
      <c r="FQ291" s="26"/>
      <c r="FR291" s="29"/>
      <c r="FS291" s="30"/>
      <c r="FT291" s="30"/>
      <c r="FU291" s="30"/>
      <c r="FV291" s="31"/>
      <c r="FW291" s="31"/>
      <c r="FX291" s="31"/>
      <c r="FY291" s="32"/>
      <c r="FZ291" s="32"/>
      <c r="GA291" s="32"/>
      <c r="GB291" s="32"/>
      <c r="GC291" s="30"/>
      <c r="GD291" s="29"/>
      <c r="GE291" s="30"/>
      <c r="GF291" s="33"/>
      <c r="GG291" s="34"/>
      <c r="GH291" s="36"/>
      <c r="GI291" s="26"/>
      <c r="GL291" s="26"/>
      <c r="GM291" s="29"/>
      <c r="GN291" s="30"/>
      <c r="GO291" s="30"/>
      <c r="GP291" s="30"/>
      <c r="GQ291" s="31"/>
      <c r="GR291" s="31"/>
      <c r="GS291" s="31"/>
      <c r="GT291" s="32"/>
      <c r="GU291" s="32"/>
      <c r="GV291" s="32"/>
      <c r="GW291" s="32"/>
      <c r="GX291" s="30"/>
      <c r="GY291" s="29"/>
      <c r="GZ291" s="30"/>
      <c r="HA291" s="33"/>
      <c r="HB291" s="34"/>
      <c r="HC291" s="36"/>
      <c r="HD291" s="26"/>
      <c r="HG291" s="26"/>
      <c r="HH291" s="29"/>
      <c r="HI291" s="30"/>
      <c r="HJ291" s="30"/>
      <c r="HK291" s="30"/>
      <c r="HL291" s="31"/>
      <c r="HM291" s="31"/>
      <c r="HN291" s="31"/>
      <c r="HO291" s="32"/>
      <c r="HP291" s="32"/>
      <c r="HQ291" s="32"/>
      <c r="HR291" s="32"/>
      <c r="HS291" s="30"/>
      <c r="HT291" s="29"/>
      <c r="HU291" s="30"/>
      <c r="HV291" s="33"/>
      <c r="HW291" s="34"/>
      <c r="HX291" s="36"/>
      <c r="HY291" s="26"/>
      <c r="IB291" s="26"/>
      <c r="IC291" s="29"/>
      <c r="ID291" s="30"/>
      <c r="IE291" s="30"/>
      <c r="IF291" s="30"/>
      <c r="IG291" s="31"/>
      <c r="IH291" s="31"/>
      <c r="II291" s="31"/>
      <c r="IJ291" s="32"/>
      <c r="IK291" s="32"/>
      <c r="IL291" s="32"/>
      <c r="IM291" s="32"/>
      <c r="IN291" s="30"/>
      <c r="IO291" s="29"/>
      <c r="IP291" s="30"/>
      <c r="IQ291" s="33"/>
      <c r="IR291" s="34"/>
      <c r="IS291" s="36"/>
      <c r="IT291" s="26"/>
    </row>
    <row r="292" spans="1:22" ht="15" customHeight="1">
      <c r="A292" s="44"/>
      <c r="B292" s="45"/>
      <c r="C292" s="28" t="s">
        <v>7</v>
      </c>
      <c r="D292" s="28" t="s">
        <v>73</v>
      </c>
      <c r="E292" s="26" t="s">
        <v>22</v>
      </c>
      <c r="G292" s="30">
        <f t="shared" si="43"/>
        <v>0</v>
      </c>
      <c r="H292" s="30">
        <f t="shared" si="44"/>
        <v>0</v>
      </c>
      <c r="I292" s="30">
        <f t="shared" si="44"/>
        <v>0</v>
      </c>
      <c r="J292" s="31">
        <f t="shared" si="45"/>
        <v>0</v>
      </c>
      <c r="K292" s="31">
        <f t="shared" si="45"/>
        <v>0</v>
      </c>
      <c r="L292" s="31">
        <f t="shared" si="46"/>
        <v>0</v>
      </c>
      <c r="M292" s="32">
        <f t="shared" si="47"/>
        <v>0</v>
      </c>
      <c r="N292" s="32">
        <f t="shared" si="48"/>
        <v>0</v>
      </c>
      <c r="O292" s="32">
        <f t="shared" si="49"/>
        <v>0</v>
      </c>
      <c r="P292" s="32">
        <f t="shared" si="50"/>
        <v>0</v>
      </c>
      <c r="Q292" s="30">
        <v>6.577</v>
      </c>
      <c r="R292" s="29">
        <f t="shared" si="51"/>
        <v>0</v>
      </c>
      <c r="S292" s="30">
        <v>4.93275</v>
      </c>
      <c r="T292" s="33" t="str">
        <f t="shared" si="52"/>
        <v>-</v>
      </c>
      <c r="V292" s="29">
        <f>SUM(F292)/5.67*100</f>
        <v>0</v>
      </c>
    </row>
    <row r="293" spans="1:22" ht="15" customHeight="1">
      <c r="A293" s="44"/>
      <c r="B293" s="45"/>
      <c r="C293" s="28" t="s">
        <v>7</v>
      </c>
      <c r="D293" s="28" t="s">
        <v>73</v>
      </c>
      <c r="E293" s="26" t="s">
        <v>23</v>
      </c>
      <c r="G293" s="30">
        <f t="shared" si="43"/>
        <v>0</v>
      </c>
      <c r="H293" s="30">
        <f t="shared" si="44"/>
        <v>0</v>
      </c>
      <c r="I293" s="30">
        <f t="shared" si="44"/>
        <v>0</v>
      </c>
      <c r="J293" s="31">
        <f t="shared" si="45"/>
        <v>0</v>
      </c>
      <c r="K293" s="31">
        <f t="shared" si="45"/>
        <v>0</v>
      </c>
      <c r="L293" s="31">
        <f t="shared" si="46"/>
        <v>0</v>
      </c>
      <c r="M293" s="32">
        <f t="shared" si="47"/>
        <v>0</v>
      </c>
      <c r="N293" s="32">
        <f t="shared" si="48"/>
        <v>0</v>
      </c>
      <c r="O293" s="32">
        <f t="shared" si="49"/>
        <v>0</v>
      </c>
      <c r="P293" s="32">
        <f t="shared" si="50"/>
        <v>0</v>
      </c>
      <c r="Q293" s="30">
        <v>3.42</v>
      </c>
      <c r="R293" s="29">
        <f t="shared" si="51"/>
        <v>0</v>
      </c>
      <c r="S293" s="30">
        <v>2.565</v>
      </c>
      <c r="T293" s="33" t="str">
        <f t="shared" si="52"/>
        <v>-</v>
      </c>
      <c r="U293" s="12"/>
      <c r="V293" s="29">
        <f>SUM(F293)/2.948*100</f>
        <v>0</v>
      </c>
    </row>
    <row r="294" spans="1:254" s="28" customFormat="1" ht="15" customHeight="1">
      <c r="A294" s="44"/>
      <c r="B294" s="45"/>
      <c r="C294" s="28" t="s">
        <v>7</v>
      </c>
      <c r="D294" s="28" t="s">
        <v>73</v>
      </c>
      <c r="E294" s="26" t="s">
        <v>24</v>
      </c>
      <c r="F294" s="29"/>
      <c r="G294" s="30">
        <f aca="true" t="shared" si="53" ref="G294:G341">F294*2.2046</f>
        <v>0</v>
      </c>
      <c r="H294" s="30">
        <f aca="true" t="shared" si="54" ref="H294:I341">(G294-J294)*16</f>
        <v>0</v>
      </c>
      <c r="I294" s="30">
        <f t="shared" si="54"/>
        <v>0</v>
      </c>
      <c r="J294" s="31">
        <f aca="true" t="shared" si="55" ref="J294:K341">ROUNDDOWN(G294,0)</f>
        <v>0</v>
      </c>
      <c r="K294" s="31">
        <f t="shared" si="55"/>
        <v>0</v>
      </c>
      <c r="L294" s="31">
        <f aca="true" t="shared" si="56" ref="L294:L341">ROUND(I294,0)</f>
        <v>0</v>
      </c>
      <c r="M294" s="32">
        <f aca="true" t="shared" si="57" ref="M294:M341">IF(N294=16,J294+1,J294)</f>
        <v>0</v>
      </c>
      <c r="N294" s="32">
        <f aca="true" t="shared" si="58" ref="N294:N341">IF(L294=16,K294+1,K294)</f>
        <v>0</v>
      </c>
      <c r="O294" s="32">
        <f aca="true" t="shared" si="59" ref="O294:O341">IF(N294=16,0,N294)</f>
        <v>0</v>
      </c>
      <c r="P294" s="32">
        <f aca="true" t="shared" si="60" ref="P294:P341">IF(L294=16,0,L294)</f>
        <v>0</v>
      </c>
      <c r="Q294" s="30">
        <v>6.35</v>
      </c>
      <c r="R294" s="29">
        <f aca="true" t="shared" si="61" ref="R294:R341">F294/Q294*100</f>
        <v>0</v>
      </c>
      <c r="S294" s="30">
        <v>5.78325</v>
      </c>
      <c r="T294" s="33" t="str">
        <f t="shared" si="52"/>
        <v>-</v>
      </c>
      <c r="U294" s="12"/>
      <c r="V294" s="30">
        <f>SUM(F294/5.896*100)</f>
        <v>0</v>
      </c>
      <c r="W294" s="26"/>
      <c r="X294" s="51"/>
      <c r="Y294" s="55"/>
      <c r="Z294" s="26"/>
      <c r="AA294" s="29"/>
      <c r="AB294" s="30"/>
      <c r="AC294" s="30"/>
      <c r="AD294" s="30"/>
      <c r="AE294" s="31"/>
      <c r="AF294" s="31"/>
      <c r="AG294" s="31"/>
      <c r="AH294" s="32"/>
      <c r="AI294" s="32"/>
      <c r="AJ294" s="32"/>
      <c r="AK294" s="32"/>
      <c r="AL294" s="30"/>
      <c r="AM294" s="29"/>
      <c r="AN294" s="30"/>
      <c r="AO294" s="33"/>
      <c r="AP294" s="34"/>
      <c r="AQ294" s="36"/>
      <c r="AR294" s="26"/>
      <c r="AU294" s="26"/>
      <c r="AV294" s="29"/>
      <c r="AW294" s="30"/>
      <c r="AX294" s="30"/>
      <c r="AY294" s="30"/>
      <c r="AZ294" s="31"/>
      <c r="BA294" s="31"/>
      <c r="BB294" s="31"/>
      <c r="BC294" s="32"/>
      <c r="BD294" s="32"/>
      <c r="BE294" s="32"/>
      <c r="BF294" s="32"/>
      <c r="BG294" s="30"/>
      <c r="BH294" s="29"/>
      <c r="BI294" s="30"/>
      <c r="BJ294" s="33"/>
      <c r="BK294" s="34"/>
      <c r="BL294" s="36"/>
      <c r="BM294" s="26"/>
      <c r="BP294" s="26"/>
      <c r="BQ294" s="29"/>
      <c r="BR294" s="30"/>
      <c r="BS294" s="30"/>
      <c r="BT294" s="30"/>
      <c r="BU294" s="31"/>
      <c r="BV294" s="31"/>
      <c r="BW294" s="31"/>
      <c r="BX294" s="32"/>
      <c r="BY294" s="32"/>
      <c r="BZ294" s="32"/>
      <c r="CA294" s="32"/>
      <c r="CB294" s="30"/>
      <c r="CC294" s="29"/>
      <c r="CD294" s="30"/>
      <c r="CE294" s="33"/>
      <c r="CF294" s="34"/>
      <c r="CG294" s="36"/>
      <c r="CH294" s="26"/>
      <c r="CK294" s="26"/>
      <c r="CL294" s="29"/>
      <c r="CM294" s="30"/>
      <c r="CN294" s="30"/>
      <c r="CO294" s="30"/>
      <c r="CP294" s="31"/>
      <c r="CQ294" s="31"/>
      <c r="CR294" s="31"/>
      <c r="CS294" s="32"/>
      <c r="CT294" s="32"/>
      <c r="CU294" s="32"/>
      <c r="CV294" s="32"/>
      <c r="CW294" s="30"/>
      <c r="CX294" s="29"/>
      <c r="CY294" s="30"/>
      <c r="CZ294" s="33"/>
      <c r="DA294" s="34"/>
      <c r="DB294" s="36"/>
      <c r="DC294" s="26"/>
      <c r="DF294" s="26"/>
      <c r="DG294" s="29"/>
      <c r="DH294" s="30"/>
      <c r="DI294" s="30"/>
      <c r="DJ294" s="30"/>
      <c r="DK294" s="31"/>
      <c r="DL294" s="31"/>
      <c r="DM294" s="31"/>
      <c r="DN294" s="32"/>
      <c r="DO294" s="32"/>
      <c r="DP294" s="32"/>
      <c r="DQ294" s="32"/>
      <c r="DR294" s="30"/>
      <c r="DS294" s="29"/>
      <c r="DT294" s="30"/>
      <c r="DU294" s="33"/>
      <c r="DV294" s="34"/>
      <c r="DW294" s="36"/>
      <c r="DX294" s="26"/>
      <c r="EA294" s="26"/>
      <c r="EB294" s="29"/>
      <c r="EC294" s="30"/>
      <c r="ED294" s="30"/>
      <c r="EE294" s="30"/>
      <c r="EF294" s="31"/>
      <c r="EG294" s="31"/>
      <c r="EH294" s="31"/>
      <c r="EI294" s="32"/>
      <c r="EJ294" s="32"/>
      <c r="EK294" s="32"/>
      <c r="EL294" s="32"/>
      <c r="EM294" s="30"/>
      <c r="EN294" s="29"/>
      <c r="EO294" s="30"/>
      <c r="EP294" s="33"/>
      <c r="EQ294" s="34"/>
      <c r="ER294" s="36"/>
      <c r="ES294" s="26"/>
      <c r="EV294" s="26"/>
      <c r="EW294" s="29"/>
      <c r="EX294" s="30"/>
      <c r="EY294" s="30"/>
      <c r="EZ294" s="30"/>
      <c r="FA294" s="31"/>
      <c r="FB294" s="31"/>
      <c r="FC294" s="31"/>
      <c r="FD294" s="32"/>
      <c r="FE294" s="32"/>
      <c r="FF294" s="32"/>
      <c r="FG294" s="32"/>
      <c r="FH294" s="30"/>
      <c r="FI294" s="29"/>
      <c r="FJ294" s="30"/>
      <c r="FK294" s="33"/>
      <c r="FL294" s="34"/>
      <c r="FM294" s="36"/>
      <c r="FN294" s="26"/>
      <c r="FQ294" s="26"/>
      <c r="FR294" s="29"/>
      <c r="FS294" s="30"/>
      <c r="FT294" s="30"/>
      <c r="FU294" s="30"/>
      <c r="FV294" s="31"/>
      <c r="FW294" s="31"/>
      <c r="FX294" s="31"/>
      <c r="FY294" s="32"/>
      <c r="FZ294" s="32"/>
      <c r="GA294" s="32"/>
      <c r="GB294" s="32"/>
      <c r="GC294" s="30"/>
      <c r="GD294" s="29"/>
      <c r="GE294" s="30"/>
      <c r="GF294" s="33"/>
      <c r="GG294" s="34"/>
      <c r="GH294" s="36"/>
      <c r="GI294" s="26"/>
      <c r="GL294" s="26"/>
      <c r="GM294" s="29"/>
      <c r="GN294" s="30"/>
      <c r="GO294" s="30"/>
      <c r="GP294" s="30"/>
      <c r="GQ294" s="31"/>
      <c r="GR294" s="31"/>
      <c r="GS294" s="31"/>
      <c r="GT294" s="32"/>
      <c r="GU294" s="32"/>
      <c r="GV294" s="32"/>
      <c r="GW294" s="32"/>
      <c r="GX294" s="30"/>
      <c r="GY294" s="29"/>
      <c r="GZ294" s="30"/>
      <c r="HA294" s="33"/>
      <c r="HB294" s="34"/>
      <c r="HC294" s="36"/>
      <c r="HD294" s="26"/>
      <c r="HG294" s="26"/>
      <c r="HH294" s="29"/>
      <c r="HI294" s="30"/>
      <c r="HJ294" s="30"/>
      <c r="HK294" s="30"/>
      <c r="HL294" s="31"/>
      <c r="HM294" s="31"/>
      <c r="HN294" s="31"/>
      <c r="HO294" s="32"/>
      <c r="HP294" s="32"/>
      <c r="HQ294" s="32"/>
      <c r="HR294" s="32"/>
      <c r="HS294" s="30"/>
      <c r="HT294" s="29"/>
      <c r="HU294" s="30"/>
      <c r="HV294" s="33"/>
      <c r="HW294" s="34"/>
      <c r="HX294" s="36"/>
      <c r="HY294" s="26"/>
      <c r="IB294" s="26"/>
      <c r="IC294" s="29"/>
      <c r="ID294" s="30"/>
      <c r="IE294" s="30"/>
      <c r="IF294" s="30"/>
      <c r="IG294" s="31"/>
      <c r="IH294" s="31"/>
      <c r="II294" s="31"/>
      <c r="IJ294" s="32"/>
      <c r="IK294" s="32"/>
      <c r="IL294" s="32"/>
      <c r="IM294" s="32"/>
      <c r="IN294" s="30"/>
      <c r="IO294" s="29"/>
      <c r="IP294" s="30"/>
      <c r="IQ294" s="33"/>
      <c r="IR294" s="34"/>
      <c r="IS294" s="36"/>
      <c r="IT294" s="26"/>
    </row>
    <row r="295" spans="3:22" ht="15" customHeight="1">
      <c r="C295" s="28" t="s">
        <v>7</v>
      </c>
      <c r="D295" s="28" t="s">
        <v>73</v>
      </c>
      <c r="E295" s="26" t="s">
        <v>75</v>
      </c>
      <c r="G295" s="30">
        <f t="shared" si="53"/>
        <v>0</v>
      </c>
      <c r="H295" s="30">
        <f t="shared" si="54"/>
        <v>0</v>
      </c>
      <c r="I295" s="30">
        <f t="shared" si="54"/>
        <v>0</v>
      </c>
      <c r="J295" s="31">
        <f t="shared" si="55"/>
        <v>0</v>
      </c>
      <c r="K295" s="31">
        <f t="shared" si="55"/>
        <v>0</v>
      </c>
      <c r="L295" s="31">
        <f t="shared" si="56"/>
        <v>0</v>
      </c>
      <c r="M295" s="32">
        <f t="shared" si="57"/>
        <v>0</v>
      </c>
      <c r="N295" s="32">
        <f t="shared" si="58"/>
        <v>0</v>
      </c>
      <c r="O295" s="32">
        <f t="shared" si="59"/>
        <v>0</v>
      </c>
      <c r="P295" s="32">
        <f t="shared" si="60"/>
        <v>0</v>
      </c>
      <c r="Q295" s="30">
        <v>0.454</v>
      </c>
      <c r="R295" s="29">
        <f t="shared" si="61"/>
        <v>0</v>
      </c>
      <c r="S295" s="30">
        <v>0.34</v>
      </c>
      <c r="T295" s="33" t="str">
        <f t="shared" si="52"/>
        <v>-</v>
      </c>
      <c r="V295" s="29">
        <f>SUM(F295)/0.454*100</f>
        <v>0</v>
      </c>
    </row>
    <row r="296" spans="1:254" s="28" customFormat="1" ht="15" customHeight="1">
      <c r="A296" s="27"/>
      <c r="B296" s="26"/>
      <c r="C296" s="28" t="s">
        <v>7</v>
      </c>
      <c r="D296" s="28" t="s">
        <v>73</v>
      </c>
      <c r="E296" s="26" t="s">
        <v>25</v>
      </c>
      <c r="F296" s="29"/>
      <c r="G296" s="30">
        <f t="shared" si="53"/>
        <v>0</v>
      </c>
      <c r="H296" s="30">
        <f t="shared" si="54"/>
        <v>0</v>
      </c>
      <c r="I296" s="30">
        <f t="shared" si="54"/>
        <v>0</v>
      </c>
      <c r="J296" s="31">
        <f t="shared" si="55"/>
        <v>0</v>
      </c>
      <c r="K296" s="31">
        <f t="shared" si="55"/>
        <v>0</v>
      </c>
      <c r="L296" s="31">
        <f t="shared" si="56"/>
        <v>0</v>
      </c>
      <c r="M296" s="32">
        <f t="shared" si="57"/>
        <v>0</v>
      </c>
      <c r="N296" s="32">
        <f t="shared" si="58"/>
        <v>0</v>
      </c>
      <c r="O296" s="32">
        <f t="shared" si="59"/>
        <v>0</v>
      </c>
      <c r="P296" s="32">
        <f t="shared" si="60"/>
        <v>0</v>
      </c>
      <c r="Q296" s="30">
        <v>24.947</v>
      </c>
      <c r="R296" s="29">
        <f t="shared" si="61"/>
        <v>0</v>
      </c>
      <c r="S296" s="30">
        <v>18.71025</v>
      </c>
      <c r="T296" s="33" t="str">
        <f t="shared" si="52"/>
        <v>-</v>
      </c>
      <c r="U296" s="34"/>
      <c r="V296" s="29">
        <f>SUM(F296)/18.143*100</f>
        <v>0</v>
      </c>
      <c r="W296" s="26"/>
      <c r="X296" s="51"/>
      <c r="Y296" s="55"/>
      <c r="Z296" s="26"/>
      <c r="AA296" s="29"/>
      <c r="AB296" s="30"/>
      <c r="AC296" s="30"/>
      <c r="AD296" s="30"/>
      <c r="AE296" s="31"/>
      <c r="AF296" s="31"/>
      <c r="AG296" s="31"/>
      <c r="AH296" s="32"/>
      <c r="AI296" s="32"/>
      <c r="AJ296" s="32"/>
      <c r="AK296" s="32"/>
      <c r="AL296" s="30"/>
      <c r="AM296" s="29"/>
      <c r="AN296" s="30"/>
      <c r="AO296" s="33"/>
      <c r="AP296" s="34"/>
      <c r="AQ296" s="36"/>
      <c r="AR296" s="26"/>
      <c r="AU296" s="26"/>
      <c r="AV296" s="29"/>
      <c r="AW296" s="30"/>
      <c r="AX296" s="30"/>
      <c r="AY296" s="30"/>
      <c r="AZ296" s="31"/>
      <c r="BA296" s="31"/>
      <c r="BB296" s="31"/>
      <c r="BC296" s="32"/>
      <c r="BD296" s="32"/>
      <c r="BE296" s="32"/>
      <c r="BF296" s="32"/>
      <c r="BG296" s="30"/>
      <c r="BH296" s="29"/>
      <c r="BI296" s="30"/>
      <c r="BJ296" s="33"/>
      <c r="BK296" s="34"/>
      <c r="BL296" s="36"/>
      <c r="BM296" s="26"/>
      <c r="BP296" s="26"/>
      <c r="BQ296" s="29"/>
      <c r="BR296" s="30"/>
      <c r="BS296" s="30"/>
      <c r="BT296" s="30"/>
      <c r="BU296" s="31"/>
      <c r="BV296" s="31"/>
      <c r="BW296" s="31"/>
      <c r="BX296" s="32"/>
      <c r="BY296" s="32"/>
      <c r="BZ296" s="32"/>
      <c r="CA296" s="32"/>
      <c r="CB296" s="30"/>
      <c r="CC296" s="29"/>
      <c r="CD296" s="30"/>
      <c r="CE296" s="33"/>
      <c r="CF296" s="34"/>
      <c r="CG296" s="36"/>
      <c r="CH296" s="26"/>
      <c r="CK296" s="26"/>
      <c r="CL296" s="29"/>
      <c r="CM296" s="30"/>
      <c r="CN296" s="30"/>
      <c r="CO296" s="30"/>
      <c r="CP296" s="31"/>
      <c r="CQ296" s="31"/>
      <c r="CR296" s="31"/>
      <c r="CS296" s="32"/>
      <c r="CT296" s="32"/>
      <c r="CU296" s="32"/>
      <c r="CV296" s="32"/>
      <c r="CW296" s="30"/>
      <c r="CX296" s="29"/>
      <c r="CY296" s="30"/>
      <c r="CZ296" s="33"/>
      <c r="DA296" s="34"/>
      <c r="DB296" s="36"/>
      <c r="DC296" s="26"/>
      <c r="DF296" s="26"/>
      <c r="DG296" s="29"/>
      <c r="DH296" s="30"/>
      <c r="DI296" s="30"/>
      <c r="DJ296" s="30"/>
      <c r="DK296" s="31"/>
      <c r="DL296" s="31"/>
      <c r="DM296" s="31"/>
      <c r="DN296" s="32"/>
      <c r="DO296" s="32"/>
      <c r="DP296" s="32"/>
      <c r="DQ296" s="32"/>
      <c r="DR296" s="30"/>
      <c r="DS296" s="29"/>
      <c r="DT296" s="30"/>
      <c r="DU296" s="33"/>
      <c r="DV296" s="34"/>
      <c r="DW296" s="36"/>
      <c r="DX296" s="26"/>
      <c r="EA296" s="26"/>
      <c r="EB296" s="29"/>
      <c r="EC296" s="30"/>
      <c r="ED296" s="30"/>
      <c r="EE296" s="30"/>
      <c r="EF296" s="31"/>
      <c r="EG296" s="31"/>
      <c r="EH296" s="31"/>
      <c r="EI296" s="32"/>
      <c r="EJ296" s="32"/>
      <c r="EK296" s="32"/>
      <c r="EL296" s="32"/>
      <c r="EM296" s="30"/>
      <c r="EN296" s="29"/>
      <c r="EO296" s="30"/>
      <c r="EP296" s="33"/>
      <c r="EQ296" s="34"/>
      <c r="ER296" s="36"/>
      <c r="ES296" s="26"/>
      <c r="EV296" s="26"/>
      <c r="EW296" s="29"/>
      <c r="EX296" s="30"/>
      <c r="EY296" s="30"/>
      <c r="EZ296" s="30"/>
      <c r="FA296" s="31"/>
      <c r="FB296" s="31"/>
      <c r="FC296" s="31"/>
      <c r="FD296" s="32"/>
      <c r="FE296" s="32"/>
      <c r="FF296" s="32"/>
      <c r="FG296" s="32"/>
      <c r="FH296" s="30"/>
      <c r="FI296" s="29"/>
      <c r="FJ296" s="30"/>
      <c r="FK296" s="33"/>
      <c r="FL296" s="34"/>
      <c r="FM296" s="36"/>
      <c r="FN296" s="26"/>
      <c r="FQ296" s="26"/>
      <c r="FR296" s="29"/>
      <c r="FS296" s="30"/>
      <c r="FT296" s="30"/>
      <c r="FU296" s="30"/>
      <c r="FV296" s="31"/>
      <c r="FW296" s="31"/>
      <c r="FX296" s="31"/>
      <c r="FY296" s="32"/>
      <c r="FZ296" s="32"/>
      <c r="GA296" s="32"/>
      <c r="GB296" s="32"/>
      <c r="GC296" s="30"/>
      <c r="GD296" s="29"/>
      <c r="GE296" s="30"/>
      <c r="GF296" s="33"/>
      <c r="GG296" s="34"/>
      <c r="GH296" s="36"/>
      <c r="GI296" s="26"/>
      <c r="GL296" s="26"/>
      <c r="GM296" s="29"/>
      <c r="GN296" s="30"/>
      <c r="GO296" s="30"/>
      <c r="GP296" s="30"/>
      <c r="GQ296" s="31"/>
      <c r="GR296" s="31"/>
      <c r="GS296" s="31"/>
      <c r="GT296" s="32"/>
      <c r="GU296" s="32"/>
      <c r="GV296" s="32"/>
      <c r="GW296" s="32"/>
      <c r="GX296" s="30"/>
      <c r="GY296" s="29"/>
      <c r="GZ296" s="30"/>
      <c r="HA296" s="33"/>
      <c r="HB296" s="34"/>
      <c r="HC296" s="36"/>
      <c r="HD296" s="26"/>
      <c r="HG296" s="26"/>
      <c r="HH296" s="29"/>
      <c r="HI296" s="30"/>
      <c r="HJ296" s="30"/>
      <c r="HK296" s="30"/>
      <c r="HL296" s="31"/>
      <c r="HM296" s="31"/>
      <c r="HN296" s="31"/>
      <c r="HO296" s="32"/>
      <c r="HP296" s="32"/>
      <c r="HQ296" s="32"/>
      <c r="HR296" s="32"/>
      <c r="HS296" s="30"/>
      <c r="HT296" s="29"/>
      <c r="HU296" s="30"/>
      <c r="HV296" s="33"/>
      <c r="HW296" s="34"/>
      <c r="HX296" s="36"/>
      <c r="HY296" s="26"/>
      <c r="IB296" s="26"/>
      <c r="IC296" s="29"/>
      <c r="ID296" s="30"/>
      <c r="IE296" s="30"/>
      <c r="IF296" s="30"/>
      <c r="IG296" s="31"/>
      <c r="IH296" s="31"/>
      <c r="II296" s="31"/>
      <c r="IJ296" s="32"/>
      <c r="IK296" s="32"/>
      <c r="IL296" s="32"/>
      <c r="IM296" s="32"/>
      <c r="IN296" s="30"/>
      <c r="IO296" s="29"/>
      <c r="IP296" s="30"/>
      <c r="IQ296" s="33"/>
      <c r="IR296" s="34"/>
      <c r="IS296" s="36"/>
      <c r="IT296" s="26"/>
    </row>
    <row r="297" spans="1:25" s="40" customFormat="1" ht="15" customHeight="1">
      <c r="A297" s="44"/>
      <c r="B297" s="45"/>
      <c r="C297" s="28" t="s">
        <v>7</v>
      </c>
      <c r="D297" s="28" t="s">
        <v>73</v>
      </c>
      <c r="E297" s="26" t="s">
        <v>26</v>
      </c>
      <c r="F297" s="29"/>
      <c r="G297" s="30">
        <f t="shared" si="53"/>
        <v>0</v>
      </c>
      <c r="H297" s="30">
        <f t="shared" si="54"/>
        <v>0</v>
      </c>
      <c r="I297" s="30">
        <f t="shared" si="54"/>
        <v>0</v>
      </c>
      <c r="J297" s="31">
        <f t="shared" si="55"/>
        <v>0</v>
      </c>
      <c r="K297" s="31">
        <f t="shared" si="55"/>
        <v>0</v>
      </c>
      <c r="L297" s="31">
        <f t="shared" si="56"/>
        <v>0</v>
      </c>
      <c r="M297" s="32">
        <f t="shared" si="57"/>
        <v>0</v>
      </c>
      <c r="N297" s="32">
        <f t="shared" si="58"/>
        <v>0</v>
      </c>
      <c r="O297" s="32">
        <f t="shared" si="59"/>
        <v>0</v>
      </c>
      <c r="P297" s="32">
        <f t="shared" si="60"/>
        <v>0</v>
      </c>
      <c r="Q297" s="30">
        <v>0.51</v>
      </c>
      <c r="R297" s="29">
        <f t="shared" si="61"/>
        <v>0</v>
      </c>
      <c r="S297" s="30">
        <v>0.3825</v>
      </c>
      <c r="T297" s="33" t="str">
        <f t="shared" si="52"/>
        <v>-</v>
      </c>
      <c r="U297" s="34"/>
      <c r="V297" s="29">
        <f>SUM(F297)/0.397*100</f>
        <v>0</v>
      </c>
      <c r="X297" s="52"/>
      <c r="Y297" s="41"/>
    </row>
    <row r="298" spans="1:22" ht="15" customHeight="1">
      <c r="A298" s="44"/>
      <c r="B298" s="45"/>
      <c r="C298" s="28" t="s">
        <v>7</v>
      </c>
      <c r="D298" s="28" t="s">
        <v>73</v>
      </c>
      <c r="E298" s="26" t="s">
        <v>27</v>
      </c>
      <c r="G298" s="30">
        <f t="shared" si="53"/>
        <v>0</v>
      </c>
      <c r="H298" s="30">
        <f t="shared" si="54"/>
        <v>0</v>
      </c>
      <c r="I298" s="30">
        <f t="shared" si="54"/>
        <v>0</v>
      </c>
      <c r="J298" s="31">
        <f t="shared" si="55"/>
        <v>0</v>
      </c>
      <c r="K298" s="31">
        <f t="shared" si="55"/>
        <v>0</v>
      </c>
      <c r="L298" s="31">
        <f t="shared" si="56"/>
        <v>0</v>
      </c>
      <c r="M298" s="32">
        <f t="shared" si="57"/>
        <v>0</v>
      </c>
      <c r="N298" s="32">
        <f t="shared" si="58"/>
        <v>0</v>
      </c>
      <c r="O298" s="32">
        <f t="shared" si="59"/>
        <v>0</v>
      </c>
      <c r="P298" s="32">
        <f t="shared" si="60"/>
        <v>0</v>
      </c>
      <c r="Q298" s="30">
        <v>1.361</v>
      </c>
      <c r="R298" s="29">
        <f t="shared" si="61"/>
        <v>0</v>
      </c>
      <c r="S298" s="30">
        <v>0.8505</v>
      </c>
      <c r="T298" s="33" t="str">
        <f t="shared" si="52"/>
        <v>-</v>
      </c>
      <c r="V298" s="29">
        <f>SUM(F298)/0.907*100</f>
        <v>0</v>
      </c>
    </row>
    <row r="299" spans="1:25" s="40" customFormat="1" ht="15" customHeight="1">
      <c r="A299" s="27"/>
      <c r="B299" s="26"/>
      <c r="C299" s="28" t="s">
        <v>7</v>
      </c>
      <c r="D299" s="28" t="s">
        <v>73</v>
      </c>
      <c r="E299" s="26" t="s">
        <v>76</v>
      </c>
      <c r="F299" s="29"/>
      <c r="G299" s="30">
        <f t="shared" si="53"/>
        <v>0</v>
      </c>
      <c r="H299" s="30">
        <f t="shared" si="54"/>
        <v>0</v>
      </c>
      <c r="I299" s="30">
        <f t="shared" si="54"/>
        <v>0</v>
      </c>
      <c r="J299" s="31">
        <f t="shared" si="55"/>
        <v>0</v>
      </c>
      <c r="K299" s="31">
        <f t="shared" si="55"/>
        <v>0</v>
      </c>
      <c r="L299" s="31">
        <f t="shared" si="56"/>
        <v>0</v>
      </c>
      <c r="M299" s="32">
        <f t="shared" si="57"/>
        <v>0</v>
      </c>
      <c r="N299" s="32">
        <f t="shared" si="58"/>
        <v>0</v>
      </c>
      <c r="O299" s="32">
        <f t="shared" si="59"/>
        <v>0</v>
      </c>
      <c r="P299" s="32">
        <f t="shared" si="60"/>
        <v>0</v>
      </c>
      <c r="Q299" s="30">
        <v>1.814</v>
      </c>
      <c r="R299" s="29">
        <f t="shared" si="61"/>
        <v>0</v>
      </c>
      <c r="S299" s="30">
        <v>1.3605</v>
      </c>
      <c r="T299" s="33" t="str">
        <f t="shared" si="52"/>
        <v>-</v>
      </c>
      <c r="U299" s="34"/>
      <c r="V299" s="29">
        <f>SUM(F299/0.737*100)</f>
        <v>0</v>
      </c>
      <c r="X299" s="52"/>
      <c r="Y299" s="41"/>
    </row>
    <row r="300" spans="1:25" s="40" customFormat="1" ht="15" customHeight="1">
      <c r="A300" s="27"/>
      <c r="B300" s="26"/>
      <c r="C300" s="28" t="s">
        <v>7</v>
      </c>
      <c r="D300" s="28" t="s">
        <v>73</v>
      </c>
      <c r="E300" s="26" t="s">
        <v>28</v>
      </c>
      <c r="F300" s="29"/>
      <c r="G300" s="30">
        <f t="shared" si="53"/>
        <v>0</v>
      </c>
      <c r="H300" s="30">
        <f t="shared" si="54"/>
        <v>0</v>
      </c>
      <c r="I300" s="30">
        <f t="shared" si="54"/>
        <v>0</v>
      </c>
      <c r="J300" s="31">
        <f t="shared" si="55"/>
        <v>0</v>
      </c>
      <c r="K300" s="31">
        <f t="shared" si="55"/>
        <v>0</v>
      </c>
      <c r="L300" s="31">
        <f t="shared" si="56"/>
        <v>0</v>
      </c>
      <c r="M300" s="32">
        <f t="shared" si="57"/>
        <v>0</v>
      </c>
      <c r="N300" s="32">
        <f t="shared" si="58"/>
        <v>0</v>
      </c>
      <c r="O300" s="32">
        <f t="shared" si="59"/>
        <v>0</v>
      </c>
      <c r="P300" s="32">
        <f t="shared" si="60"/>
        <v>0</v>
      </c>
      <c r="Q300" s="30">
        <v>1.19</v>
      </c>
      <c r="R300" s="29">
        <f t="shared" si="61"/>
        <v>0</v>
      </c>
      <c r="S300" s="30">
        <v>0.8925</v>
      </c>
      <c r="T300" s="33" t="str">
        <f t="shared" si="52"/>
        <v>-</v>
      </c>
      <c r="U300" s="34"/>
      <c r="V300" s="29">
        <f>SUM(F300)/0.907*100</f>
        <v>0</v>
      </c>
      <c r="X300" s="52"/>
      <c r="Y300" s="41"/>
    </row>
    <row r="301" spans="1:22" ht="15" customHeight="1">
      <c r="A301" s="44"/>
      <c r="B301" s="45"/>
      <c r="C301" s="28" t="s">
        <v>7</v>
      </c>
      <c r="D301" s="28" t="s">
        <v>73</v>
      </c>
      <c r="E301" s="26" t="s">
        <v>29</v>
      </c>
      <c r="G301" s="30">
        <f t="shared" si="53"/>
        <v>0</v>
      </c>
      <c r="H301" s="30">
        <f t="shared" si="54"/>
        <v>0</v>
      </c>
      <c r="I301" s="30">
        <f t="shared" si="54"/>
        <v>0</v>
      </c>
      <c r="J301" s="31">
        <f t="shared" si="55"/>
        <v>0</v>
      </c>
      <c r="K301" s="31">
        <f t="shared" si="55"/>
        <v>0</v>
      </c>
      <c r="L301" s="31">
        <f t="shared" si="56"/>
        <v>0</v>
      </c>
      <c r="M301" s="32">
        <f t="shared" si="57"/>
        <v>0</v>
      </c>
      <c r="N301" s="32">
        <f t="shared" si="58"/>
        <v>0</v>
      </c>
      <c r="O301" s="32">
        <f t="shared" si="59"/>
        <v>0</v>
      </c>
      <c r="P301" s="32">
        <f t="shared" si="60"/>
        <v>0</v>
      </c>
      <c r="Q301" s="30">
        <v>0.567</v>
      </c>
      <c r="R301" s="29">
        <f t="shared" si="61"/>
        <v>0</v>
      </c>
      <c r="S301" s="30">
        <v>0.42525</v>
      </c>
      <c r="T301" s="33" t="str">
        <f t="shared" si="52"/>
        <v>-</v>
      </c>
      <c r="V301" s="29">
        <f>SUM(F301)/0.454*100</f>
        <v>0</v>
      </c>
    </row>
    <row r="302" spans="1:25" s="40" customFormat="1" ht="15" customHeight="1">
      <c r="A302" s="44"/>
      <c r="B302" s="45"/>
      <c r="C302" s="28" t="s">
        <v>7</v>
      </c>
      <c r="D302" s="28" t="s">
        <v>73</v>
      </c>
      <c r="E302" s="26" t="s">
        <v>30</v>
      </c>
      <c r="F302" s="29"/>
      <c r="G302" s="30">
        <f t="shared" si="53"/>
        <v>0</v>
      </c>
      <c r="H302" s="30">
        <f t="shared" si="54"/>
        <v>0</v>
      </c>
      <c r="I302" s="30">
        <f t="shared" si="54"/>
        <v>0</v>
      </c>
      <c r="J302" s="31">
        <f t="shared" si="55"/>
        <v>0</v>
      </c>
      <c r="K302" s="31">
        <f t="shared" si="55"/>
        <v>0</v>
      </c>
      <c r="L302" s="31">
        <f t="shared" si="56"/>
        <v>0</v>
      </c>
      <c r="M302" s="32">
        <f t="shared" si="57"/>
        <v>0</v>
      </c>
      <c r="N302" s="32">
        <f t="shared" si="58"/>
        <v>0</v>
      </c>
      <c r="O302" s="32">
        <f t="shared" si="59"/>
        <v>0</v>
      </c>
      <c r="P302" s="32">
        <f t="shared" si="60"/>
        <v>0</v>
      </c>
      <c r="Q302" s="30">
        <v>0.907</v>
      </c>
      <c r="R302" s="29">
        <f t="shared" si="61"/>
        <v>0</v>
      </c>
      <c r="S302" s="30">
        <v>0.68025</v>
      </c>
      <c r="T302" s="33" t="str">
        <f t="shared" si="52"/>
        <v>-</v>
      </c>
      <c r="U302" s="34"/>
      <c r="V302" s="30">
        <f>SUM(F302/0.68*100)</f>
        <v>0</v>
      </c>
      <c r="X302" s="52"/>
      <c r="Y302" s="41"/>
    </row>
    <row r="303" spans="1:25" s="40" customFormat="1" ht="15" customHeight="1">
      <c r="A303" s="27"/>
      <c r="B303" s="26"/>
      <c r="C303" s="28" t="s">
        <v>7</v>
      </c>
      <c r="D303" s="28" t="s">
        <v>73</v>
      </c>
      <c r="E303" s="50" t="s">
        <v>77</v>
      </c>
      <c r="F303" s="29"/>
      <c r="G303" s="30">
        <f t="shared" si="53"/>
        <v>0</v>
      </c>
      <c r="H303" s="30">
        <f t="shared" si="54"/>
        <v>0</v>
      </c>
      <c r="I303" s="30">
        <f t="shared" si="54"/>
        <v>0</v>
      </c>
      <c r="J303" s="31">
        <f t="shared" si="55"/>
        <v>0</v>
      </c>
      <c r="K303" s="31">
        <f t="shared" si="55"/>
        <v>0</v>
      </c>
      <c r="L303" s="31">
        <f t="shared" si="56"/>
        <v>0</v>
      </c>
      <c r="M303" s="32">
        <f t="shared" si="57"/>
        <v>0</v>
      </c>
      <c r="N303" s="32">
        <f t="shared" si="58"/>
        <v>0</v>
      </c>
      <c r="O303" s="32">
        <f t="shared" si="59"/>
        <v>0</v>
      </c>
      <c r="P303" s="32">
        <f t="shared" si="60"/>
        <v>0</v>
      </c>
      <c r="Q303" s="30">
        <v>0.51</v>
      </c>
      <c r="R303" s="29">
        <f t="shared" si="61"/>
        <v>0</v>
      </c>
      <c r="S303" s="30">
        <v>0.28400000000000003</v>
      </c>
      <c r="T303" s="33" t="str">
        <f t="shared" si="52"/>
        <v>-</v>
      </c>
      <c r="U303" s="34"/>
      <c r="V303" s="29">
        <f>SUM(F303)/0.397*100</f>
        <v>0</v>
      </c>
      <c r="X303" s="52"/>
      <c r="Y303" s="41"/>
    </row>
    <row r="304" spans="3:22" ht="15" customHeight="1">
      <c r="C304" s="28" t="s">
        <v>7</v>
      </c>
      <c r="D304" s="28" t="s">
        <v>73</v>
      </c>
      <c r="E304" s="26" t="s">
        <v>31</v>
      </c>
      <c r="G304" s="30">
        <f t="shared" si="53"/>
        <v>0</v>
      </c>
      <c r="H304" s="30">
        <f t="shared" si="54"/>
        <v>0</v>
      </c>
      <c r="I304" s="30">
        <f t="shared" si="54"/>
        <v>0</v>
      </c>
      <c r="J304" s="31">
        <f t="shared" si="55"/>
        <v>0</v>
      </c>
      <c r="K304" s="31">
        <f t="shared" si="55"/>
        <v>0</v>
      </c>
      <c r="L304" s="31">
        <f t="shared" si="56"/>
        <v>0</v>
      </c>
      <c r="M304" s="32">
        <f t="shared" si="57"/>
        <v>0</v>
      </c>
      <c r="N304" s="32">
        <f t="shared" si="58"/>
        <v>0</v>
      </c>
      <c r="O304" s="32">
        <f t="shared" si="59"/>
        <v>0</v>
      </c>
      <c r="P304" s="32">
        <f t="shared" si="60"/>
        <v>0</v>
      </c>
      <c r="Q304" s="30">
        <v>1.587</v>
      </c>
      <c r="R304" s="29">
        <f t="shared" si="61"/>
        <v>0</v>
      </c>
      <c r="S304" s="30">
        <v>1.19025</v>
      </c>
      <c r="T304" s="33" t="str">
        <f t="shared" si="52"/>
        <v>-</v>
      </c>
      <c r="V304" s="30">
        <f>SUM(F304/1.191*100)</f>
        <v>0</v>
      </c>
    </row>
    <row r="305" spans="1:254" s="28" customFormat="1" ht="15" customHeight="1">
      <c r="A305" s="44"/>
      <c r="B305" s="45"/>
      <c r="C305" s="28" t="s">
        <v>7</v>
      </c>
      <c r="D305" s="28" t="s">
        <v>73</v>
      </c>
      <c r="E305" s="26" t="s">
        <v>32</v>
      </c>
      <c r="F305" s="29"/>
      <c r="G305" s="30">
        <f t="shared" si="53"/>
        <v>0</v>
      </c>
      <c r="H305" s="30">
        <f t="shared" si="54"/>
        <v>0</v>
      </c>
      <c r="I305" s="30">
        <f t="shared" si="54"/>
        <v>0</v>
      </c>
      <c r="J305" s="31">
        <f t="shared" si="55"/>
        <v>0</v>
      </c>
      <c r="K305" s="31">
        <f t="shared" si="55"/>
        <v>0</v>
      </c>
      <c r="L305" s="31">
        <f t="shared" si="56"/>
        <v>0</v>
      </c>
      <c r="M305" s="32">
        <f t="shared" si="57"/>
        <v>0</v>
      </c>
      <c r="N305" s="32">
        <f t="shared" si="58"/>
        <v>0</v>
      </c>
      <c r="O305" s="32">
        <f t="shared" si="59"/>
        <v>0</v>
      </c>
      <c r="P305" s="32">
        <f t="shared" si="60"/>
        <v>0</v>
      </c>
      <c r="Q305" s="30">
        <v>2.268</v>
      </c>
      <c r="R305" s="29">
        <f t="shared" si="61"/>
        <v>0</v>
      </c>
      <c r="S305" s="30">
        <v>1.701</v>
      </c>
      <c r="T305" s="33" t="str">
        <f t="shared" si="52"/>
        <v>-</v>
      </c>
      <c r="U305" s="34"/>
      <c r="V305" s="30">
        <f>SUM(F305/1.814*100)</f>
        <v>0</v>
      </c>
      <c r="W305" s="26"/>
      <c r="X305" s="51"/>
      <c r="Y305" s="55"/>
      <c r="Z305" s="26"/>
      <c r="AA305" s="29"/>
      <c r="AB305" s="30"/>
      <c r="AC305" s="30"/>
      <c r="AD305" s="30"/>
      <c r="AE305" s="31"/>
      <c r="AF305" s="31"/>
      <c r="AG305" s="31"/>
      <c r="AH305" s="32"/>
      <c r="AI305" s="32"/>
      <c r="AJ305" s="32"/>
      <c r="AK305" s="32"/>
      <c r="AL305" s="30"/>
      <c r="AM305" s="29"/>
      <c r="AN305" s="30"/>
      <c r="AO305" s="33"/>
      <c r="AP305" s="34"/>
      <c r="AQ305" s="36"/>
      <c r="AR305" s="26"/>
      <c r="AU305" s="26"/>
      <c r="AV305" s="29"/>
      <c r="AW305" s="30"/>
      <c r="AX305" s="30"/>
      <c r="AY305" s="30"/>
      <c r="AZ305" s="31"/>
      <c r="BA305" s="31"/>
      <c r="BB305" s="31"/>
      <c r="BC305" s="32"/>
      <c r="BD305" s="32"/>
      <c r="BE305" s="32"/>
      <c r="BF305" s="32"/>
      <c r="BG305" s="30"/>
      <c r="BH305" s="29"/>
      <c r="BI305" s="30"/>
      <c r="BJ305" s="33"/>
      <c r="BK305" s="34"/>
      <c r="BL305" s="36"/>
      <c r="BM305" s="26"/>
      <c r="BP305" s="26"/>
      <c r="BQ305" s="29"/>
      <c r="BR305" s="30"/>
      <c r="BS305" s="30"/>
      <c r="BT305" s="30"/>
      <c r="BU305" s="31"/>
      <c r="BV305" s="31"/>
      <c r="BW305" s="31"/>
      <c r="BX305" s="32"/>
      <c r="BY305" s="32"/>
      <c r="BZ305" s="32"/>
      <c r="CA305" s="32"/>
      <c r="CB305" s="30"/>
      <c r="CC305" s="29"/>
      <c r="CD305" s="30"/>
      <c r="CE305" s="33"/>
      <c r="CF305" s="34"/>
      <c r="CG305" s="36"/>
      <c r="CH305" s="26"/>
      <c r="CK305" s="26"/>
      <c r="CL305" s="29"/>
      <c r="CM305" s="30"/>
      <c r="CN305" s="30"/>
      <c r="CO305" s="30"/>
      <c r="CP305" s="31"/>
      <c r="CQ305" s="31"/>
      <c r="CR305" s="31"/>
      <c r="CS305" s="32"/>
      <c r="CT305" s="32"/>
      <c r="CU305" s="32"/>
      <c r="CV305" s="32"/>
      <c r="CW305" s="30"/>
      <c r="CX305" s="29"/>
      <c r="CY305" s="30"/>
      <c r="CZ305" s="33"/>
      <c r="DA305" s="34"/>
      <c r="DB305" s="36"/>
      <c r="DC305" s="26"/>
      <c r="DF305" s="26"/>
      <c r="DG305" s="29"/>
      <c r="DH305" s="30"/>
      <c r="DI305" s="30"/>
      <c r="DJ305" s="30"/>
      <c r="DK305" s="31"/>
      <c r="DL305" s="31"/>
      <c r="DM305" s="31"/>
      <c r="DN305" s="32"/>
      <c r="DO305" s="32"/>
      <c r="DP305" s="32"/>
      <c r="DQ305" s="32"/>
      <c r="DR305" s="30"/>
      <c r="DS305" s="29"/>
      <c r="DT305" s="30"/>
      <c r="DU305" s="33"/>
      <c r="DV305" s="34"/>
      <c r="DW305" s="36"/>
      <c r="DX305" s="26"/>
      <c r="EA305" s="26"/>
      <c r="EB305" s="29"/>
      <c r="EC305" s="30"/>
      <c r="ED305" s="30"/>
      <c r="EE305" s="30"/>
      <c r="EF305" s="31"/>
      <c r="EG305" s="31"/>
      <c r="EH305" s="31"/>
      <c r="EI305" s="32"/>
      <c r="EJ305" s="32"/>
      <c r="EK305" s="32"/>
      <c r="EL305" s="32"/>
      <c r="EM305" s="30"/>
      <c r="EN305" s="29"/>
      <c r="EO305" s="30"/>
      <c r="EP305" s="33"/>
      <c r="EQ305" s="34"/>
      <c r="ER305" s="36"/>
      <c r="ES305" s="26"/>
      <c r="EV305" s="26"/>
      <c r="EW305" s="29"/>
      <c r="EX305" s="30"/>
      <c r="EY305" s="30"/>
      <c r="EZ305" s="30"/>
      <c r="FA305" s="31"/>
      <c r="FB305" s="31"/>
      <c r="FC305" s="31"/>
      <c r="FD305" s="32"/>
      <c r="FE305" s="32"/>
      <c r="FF305" s="32"/>
      <c r="FG305" s="32"/>
      <c r="FH305" s="30"/>
      <c r="FI305" s="29"/>
      <c r="FJ305" s="30"/>
      <c r="FK305" s="33"/>
      <c r="FL305" s="34"/>
      <c r="FM305" s="36"/>
      <c r="FN305" s="26"/>
      <c r="FQ305" s="26"/>
      <c r="FR305" s="29"/>
      <c r="FS305" s="30"/>
      <c r="FT305" s="30"/>
      <c r="FU305" s="30"/>
      <c r="FV305" s="31"/>
      <c r="FW305" s="31"/>
      <c r="FX305" s="31"/>
      <c r="FY305" s="32"/>
      <c r="FZ305" s="32"/>
      <c r="GA305" s="32"/>
      <c r="GB305" s="32"/>
      <c r="GC305" s="30"/>
      <c r="GD305" s="29"/>
      <c r="GE305" s="30"/>
      <c r="GF305" s="33"/>
      <c r="GG305" s="34"/>
      <c r="GH305" s="36"/>
      <c r="GI305" s="26"/>
      <c r="GL305" s="26"/>
      <c r="GM305" s="29"/>
      <c r="GN305" s="30"/>
      <c r="GO305" s="30"/>
      <c r="GP305" s="30"/>
      <c r="GQ305" s="31"/>
      <c r="GR305" s="31"/>
      <c r="GS305" s="31"/>
      <c r="GT305" s="32"/>
      <c r="GU305" s="32"/>
      <c r="GV305" s="32"/>
      <c r="GW305" s="32"/>
      <c r="GX305" s="30"/>
      <c r="GY305" s="29"/>
      <c r="GZ305" s="30"/>
      <c r="HA305" s="33"/>
      <c r="HB305" s="34"/>
      <c r="HC305" s="36"/>
      <c r="HD305" s="26"/>
      <c r="HG305" s="26"/>
      <c r="HH305" s="29"/>
      <c r="HI305" s="30"/>
      <c r="HJ305" s="30"/>
      <c r="HK305" s="30"/>
      <c r="HL305" s="31"/>
      <c r="HM305" s="31"/>
      <c r="HN305" s="31"/>
      <c r="HO305" s="32"/>
      <c r="HP305" s="32"/>
      <c r="HQ305" s="32"/>
      <c r="HR305" s="32"/>
      <c r="HS305" s="30"/>
      <c r="HT305" s="29"/>
      <c r="HU305" s="30"/>
      <c r="HV305" s="33"/>
      <c r="HW305" s="34"/>
      <c r="HX305" s="36"/>
      <c r="HY305" s="26"/>
      <c r="IB305" s="26"/>
      <c r="IC305" s="29"/>
      <c r="ID305" s="30"/>
      <c r="IE305" s="30"/>
      <c r="IF305" s="30"/>
      <c r="IG305" s="31"/>
      <c r="IH305" s="31"/>
      <c r="II305" s="31"/>
      <c r="IJ305" s="32"/>
      <c r="IK305" s="32"/>
      <c r="IL305" s="32"/>
      <c r="IM305" s="32"/>
      <c r="IN305" s="30"/>
      <c r="IO305" s="29"/>
      <c r="IP305" s="30"/>
      <c r="IQ305" s="33"/>
      <c r="IR305" s="34"/>
      <c r="IS305" s="36"/>
      <c r="IT305" s="26"/>
    </row>
    <row r="306" spans="1:254" s="28" customFormat="1" ht="15" customHeight="1">
      <c r="A306" s="27"/>
      <c r="B306" s="26"/>
      <c r="C306" s="28" t="s">
        <v>7</v>
      </c>
      <c r="D306" s="28" t="s">
        <v>73</v>
      </c>
      <c r="E306" s="26" t="s">
        <v>33</v>
      </c>
      <c r="F306" s="29"/>
      <c r="G306" s="30">
        <f t="shared" si="53"/>
        <v>0</v>
      </c>
      <c r="H306" s="30">
        <f t="shared" si="54"/>
        <v>0</v>
      </c>
      <c r="I306" s="30">
        <f t="shared" si="54"/>
        <v>0</v>
      </c>
      <c r="J306" s="31">
        <f t="shared" si="55"/>
        <v>0</v>
      </c>
      <c r="K306" s="31">
        <f t="shared" si="55"/>
        <v>0</v>
      </c>
      <c r="L306" s="31">
        <f t="shared" si="56"/>
        <v>0</v>
      </c>
      <c r="M306" s="32">
        <f t="shared" si="57"/>
        <v>0</v>
      </c>
      <c r="N306" s="32">
        <f t="shared" si="58"/>
        <v>0</v>
      </c>
      <c r="O306" s="32">
        <f t="shared" si="59"/>
        <v>0</v>
      </c>
      <c r="P306" s="32">
        <f t="shared" si="60"/>
        <v>0</v>
      </c>
      <c r="Q306" s="30">
        <v>3.628</v>
      </c>
      <c r="R306" s="29">
        <f t="shared" si="61"/>
        <v>0</v>
      </c>
      <c r="S306" s="30">
        <v>0.907</v>
      </c>
      <c r="T306" s="33" t="str">
        <f t="shared" si="52"/>
        <v>-</v>
      </c>
      <c r="U306" s="34"/>
      <c r="V306" s="29">
        <f>SUM(F306)/3.175*100</f>
        <v>0</v>
      </c>
      <c r="W306" s="26"/>
      <c r="X306" s="51"/>
      <c r="Y306" s="55"/>
      <c r="Z306" s="26"/>
      <c r="AA306" s="29"/>
      <c r="AB306" s="30"/>
      <c r="AC306" s="30"/>
      <c r="AD306" s="30"/>
      <c r="AE306" s="31"/>
      <c r="AF306" s="31"/>
      <c r="AG306" s="31"/>
      <c r="AH306" s="32"/>
      <c r="AI306" s="32"/>
      <c r="AJ306" s="32"/>
      <c r="AK306" s="32"/>
      <c r="AL306" s="30"/>
      <c r="AM306" s="29"/>
      <c r="AN306" s="30"/>
      <c r="AO306" s="33"/>
      <c r="AP306" s="34"/>
      <c r="AQ306" s="36"/>
      <c r="AR306" s="26"/>
      <c r="AU306" s="26"/>
      <c r="AV306" s="29"/>
      <c r="AW306" s="30"/>
      <c r="AX306" s="30"/>
      <c r="AY306" s="30"/>
      <c r="AZ306" s="31"/>
      <c r="BA306" s="31"/>
      <c r="BB306" s="31"/>
      <c r="BC306" s="32"/>
      <c r="BD306" s="32"/>
      <c r="BE306" s="32"/>
      <c r="BF306" s="32"/>
      <c r="BG306" s="30"/>
      <c r="BH306" s="29"/>
      <c r="BI306" s="30"/>
      <c r="BJ306" s="33"/>
      <c r="BK306" s="34"/>
      <c r="BL306" s="36"/>
      <c r="BM306" s="26"/>
      <c r="BP306" s="26"/>
      <c r="BQ306" s="29"/>
      <c r="BR306" s="30"/>
      <c r="BS306" s="30"/>
      <c r="BT306" s="30"/>
      <c r="BU306" s="31"/>
      <c r="BV306" s="31"/>
      <c r="BW306" s="31"/>
      <c r="BX306" s="32"/>
      <c r="BY306" s="32"/>
      <c r="BZ306" s="32"/>
      <c r="CA306" s="32"/>
      <c r="CB306" s="30"/>
      <c r="CC306" s="29"/>
      <c r="CD306" s="30"/>
      <c r="CE306" s="33"/>
      <c r="CF306" s="34"/>
      <c r="CG306" s="36"/>
      <c r="CH306" s="26"/>
      <c r="CK306" s="26"/>
      <c r="CL306" s="29"/>
      <c r="CM306" s="30"/>
      <c r="CN306" s="30"/>
      <c r="CO306" s="30"/>
      <c r="CP306" s="31"/>
      <c r="CQ306" s="31"/>
      <c r="CR306" s="31"/>
      <c r="CS306" s="32"/>
      <c r="CT306" s="32"/>
      <c r="CU306" s="32"/>
      <c r="CV306" s="32"/>
      <c r="CW306" s="30"/>
      <c r="CX306" s="29"/>
      <c r="CY306" s="30"/>
      <c r="CZ306" s="33"/>
      <c r="DA306" s="34"/>
      <c r="DB306" s="36"/>
      <c r="DC306" s="26"/>
      <c r="DF306" s="26"/>
      <c r="DG306" s="29"/>
      <c r="DH306" s="30"/>
      <c r="DI306" s="30"/>
      <c r="DJ306" s="30"/>
      <c r="DK306" s="31"/>
      <c r="DL306" s="31"/>
      <c r="DM306" s="31"/>
      <c r="DN306" s="32"/>
      <c r="DO306" s="32"/>
      <c r="DP306" s="32"/>
      <c r="DQ306" s="32"/>
      <c r="DR306" s="30"/>
      <c r="DS306" s="29"/>
      <c r="DT306" s="30"/>
      <c r="DU306" s="33"/>
      <c r="DV306" s="34"/>
      <c r="DW306" s="36"/>
      <c r="DX306" s="26"/>
      <c r="EA306" s="26"/>
      <c r="EB306" s="29"/>
      <c r="EC306" s="30"/>
      <c r="ED306" s="30"/>
      <c r="EE306" s="30"/>
      <c r="EF306" s="31"/>
      <c r="EG306" s="31"/>
      <c r="EH306" s="31"/>
      <c r="EI306" s="32"/>
      <c r="EJ306" s="32"/>
      <c r="EK306" s="32"/>
      <c r="EL306" s="32"/>
      <c r="EM306" s="30"/>
      <c r="EN306" s="29"/>
      <c r="EO306" s="30"/>
      <c r="EP306" s="33"/>
      <c r="EQ306" s="34"/>
      <c r="ER306" s="36"/>
      <c r="ES306" s="26"/>
      <c r="EV306" s="26"/>
      <c r="EW306" s="29"/>
      <c r="EX306" s="30"/>
      <c r="EY306" s="30"/>
      <c r="EZ306" s="30"/>
      <c r="FA306" s="31"/>
      <c r="FB306" s="31"/>
      <c r="FC306" s="31"/>
      <c r="FD306" s="32"/>
      <c r="FE306" s="32"/>
      <c r="FF306" s="32"/>
      <c r="FG306" s="32"/>
      <c r="FH306" s="30"/>
      <c r="FI306" s="29"/>
      <c r="FJ306" s="30"/>
      <c r="FK306" s="33"/>
      <c r="FL306" s="34"/>
      <c r="FM306" s="36"/>
      <c r="FN306" s="26"/>
      <c r="FQ306" s="26"/>
      <c r="FR306" s="29"/>
      <c r="FS306" s="30"/>
      <c r="FT306" s="30"/>
      <c r="FU306" s="30"/>
      <c r="FV306" s="31"/>
      <c r="FW306" s="31"/>
      <c r="FX306" s="31"/>
      <c r="FY306" s="32"/>
      <c r="FZ306" s="32"/>
      <c r="GA306" s="32"/>
      <c r="GB306" s="32"/>
      <c r="GC306" s="30"/>
      <c r="GD306" s="29"/>
      <c r="GE306" s="30"/>
      <c r="GF306" s="33"/>
      <c r="GG306" s="34"/>
      <c r="GH306" s="36"/>
      <c r="GI306" s="26"/>
      <c r="GL306" s="26"/>
      <c r="GM306" s="29"/>
      <c r="GN306" s="30"/>
      <c r="GO306" s="30"/>
      <c r="GP306" s="30"/>
      <c r="GQ306" s="31"/>
      <c r="GR306" s="31"/>
      <c r="GS306" s="31"/>
      <c r="GT306" s="32"/>
      <c r="GU306" s="32"/>
      <c r="GV306" s="32"/>
      <c r="GW306" s="32"/>
      <c r="GX306" s="30"/>
      <c r="GY306" s="29"/>
      <c r="GZ306" s="30"/>
      <c r="HA306" s="33"/>
      <c r="HB306" s="34"/>
      <c r="HC306" s="36"/>
      <c r="HD306" s="26"/>
      <c r="HG306" s="26"/>
      <c r="HH306" s="29"/>
      <c r="HI306" s="30"/>
      <c r="HJ306" s="30"/>
      <c r="HK306" s="30"/>
      <c r="HL306" s="31"/>
      <c r="HM306" s="31"/>
      <c r="HN306" s="31"/>
      <c r="HO306" s="32"/>
      <c r="HP306" s="32"/>
      <c r="HQ306" s="32"/>
      <c r="HR306" s="32"/>
      <c r="HS306" s="30"/>
      <c r="HT306" s="29"/>
      <c r="HU306" s="30"/>
      <c r="HV306" s="33"/>
      <c r="HW306" s="34"/>
      <c r="HX306" s="36"/>
      <c r="HY306" s="26"/>
      <c r="IB306" s="26"/>
      <c r="IC306" s="29"/>
      <c r="ID306" s="30"/>
      <c r="IE306" s="30"/>
      <c r="IF306" s="30"/>
      <c r="IG306" s="31"/>
      <c r="IH306" s="31"/>
      <c r="II306" s="31"/>
      <c r="IJ306" s="32"/>
      <c r="IK306" s="32"/>
      <c r="IL306" s="32"/>
      <c r="IM306" s="32"/>
      <c r="IN306" s="30"/>
      <c r="IO306" s="29"/>
      <c r="IP306" s="30"/>
      <c r="IQ306" s="33"/>
      <c r="IR306" s="34"/>
      <c r="IS306" s="36"/>
      <c r="IT306" s="26"/>
    </row>
    <row r="307" spans="1:22" ht="15" customHeight="1">
      <c r="A307" s="44"/>
      <c r="B307" s="45"/>
      <c r="C307" s="28" t="s">
        <v>7</v>
      </c>
      <c r="D307" s="28" t="s">
        <v>73</v>
      </c>
      <c r="E307" s="26" t="s">
        <v>35</v>
      </c>
      <c r="G307" s="30">
        <f t="shared" si="53"/>
        <v>0</v>
      </c>
      <c r="H307" s="30">
        <f t="shared" si="54"/>
        <v>0</v>
      </c>
      <c r="I307" s="30">
        <f t="shared" si="54"/>
        <v>0</v>
      </c>
      <c r="J307" s="31">
        <f t="shared" si="55"/>
        <v>0</v>
      </c>
      <c r="K307" s="31">
        <f t="shared" si="55"/>
        <v>0</v>
      </c>
      <c r="L307" s="31">
        <f t="shared" si="56"/>
        <v>0</v>
      </c>
      <c r="M307" s="32">
        <f t="shared" si="57"/>
        <v>0</v>
      </c>
      <c r="N307" s="32">
        <f t="shared" si="58"/>
        <v>0</v>
      </c>
      <c r="O307" s="32">
        <f t="shared" si="59"/>
        <v>0</v>
      </c>
      <c r="P307" s="32">
        <f t="shared" si="60"/>
        <v>0</v>
      </c>
      <c r="Q307" s="30">
        <v>2.608</v>
      </c>
      <c r="R307" s="29">
        <f t="shared" si="61"/>
        <v>0</v>
      </c>
      <c r="S307" s="30">
        <v>1.956</v>
      </c>
      <c r="T307" s="33" t="str">
        <f t="shared" si="52"/>
        <v>-</v>
      </c>
      <c r="V307" s="29">
        <f>SUM(F307/1.814*100)</f>
        <v>0</v>
      </c>
    </row>
    <row r="308" spans="1:22" ht="15" customHeight="1">
      <c r="A308" s="44"/>
      <c r="B308" s="45"/>
      <c r="C308" s="28" t="s">
        <v>7</v>
      </c>
      <c r="D308" s="28" t="s">
        <v>73</v>
      </c>
      <c r="E308" s="26" t="s">
        <v>36</v>
      </c>
      <c r="G308" s="30">
        <f t="shared" si="53"/>
        <v>0</v>
      </c>
      <c r="H308" s="30">
        <f t="shared" si="54"/>
        <v>0</v>
      </c>
      <c r="I308" s="30">
        <f t="shared" si="54"/>
        <v>0</v>
      </c>
      <c r="J308" s="31">
        <f t="shared" si="55"/>
        <v>0</v>
      </c>
      <c r="K308" s="31">
        <f t="shared" si="55"/>
        <v>0</v>
      </c>
      <c r="L308" s="31">
        <f t="shared" si="56"/>
        <v>0</v>
      </c>
      <c r="M308" s="32">
        <f t="shared" si="57"/>
        <v>0</v>
      </c>
      <c r="N308" s="32">
        <f t="shared" si="58"/>
        <v>0</v>
      </c>
      <c r="O308" s="32">
        <f t="shared" si="59"/>
        <v>0</v>
      </c>
      <c r="P308" s="32">
        <f t="shared" si="60"/>
        <v>0</v>
      </c>
      <c r="Q308" s="30">
        <v>1.361</v>
      </c>
      <c r="R308" s="29">
        <f t="shared" si="61"/>
        <v>0</v>
      </c>
      <c r="S308" s="30">
        <v>1.02075</v>
      </c>
      <c r="T308" s="33" t="str">
        <f t="shared" si="52"/>
        <v>-</v>
      </c>
      <c r="U308" s="12"/>
      <c r="V308" s="30">
        <f>SUM(F308/1.191*100)</f>
        <v>0</v>
      </c>
    </row>
    <row r="309" spans="3:22" ht="15" customHeight="1">
      <c r="C309" s="28" t="s">
        <v>7</v>
      </c>
      <c r="D309" s="28" t="s">
        <v>73</v>
      </c>
      <c r="E309" s="26" t="s">
        <v>37</v>
      </c>
      <c r="G309" s="30">
        <f t="shared" si="53"/>
        <v>0</v>
      </c>
      <c r="H309" s="30">
        <f t="shared" si="54"/>
        <v>0</v>
      </c>
      <c r="I309" s="30">
        <f t="shared" si="54"/>
        <v>0</v>
      </c>
      <c r="J309" s="31">
        <f t="shared" si="55"/>
        <v>0</v>
      </c>
      <c r="K309" s="31">
        <f t="shared" si="55"/>
        <v>0</v>
      </c>
      <c r="L309" s="31">
        <f t="shared" si="56"/>
        <v>0</v>
      </c>
      <c r="M309" s="32">
        <f t="shared" si="57"/>
        <v>0</v>
      </c>
      <c r="N309" s="32">
        <f t="shared" si="58"/>
        <v>0</v>
      </c>
      <c r="O309" s="32">
        <f t="shared" si="59"/>
        <v>0</v>
      </c>
      <c r="P309" s="32">
        <f t="shared" si="60"/>
        <v>0</v>
      </c>
      <c r="Q309" s="30">
        <v>11.793</v>
      </c>
      <c r="R309" s="29">
        <f t="shared" si="61"/>
        <v>0</v>
      </c>
      <c r="S309" s="30">
        <v>8.84475</v>
      </c>
      <c r="T309" s="33" t="str">
        <f t="shared" si="52"/>
        <v>-</v>
      </c>
      <c r="V309" s="30">
        <f>SUM(F309/9.525*100)</f>
        <v>0</v>
      </c>
    </row>
    <row r="310" spans="3:22" ht="15" customHeight="1">
      <c r="C310" s="28" t="s">
        <v>7</v>
      </c>
      <c r="D310" s="28" t="s">
        <v>73</v>
      </c>
      <c r="E310" s="26" t="s">
        <v>38</v>
      </c>
      <c r="G310" s="30">
        <f t="shared" si="53"/>
        <v>0</v>
      </c>
      <c r="H310" s="30">
        <f t="shared" si="54"/>
        <v>0</v>
      </c>
      <c r="I310" s="30">
        <f t="shared" si="54"/>
        <v>0</v>
      </c>
      <c r="J310" s="31">
        <f t="shared" si="55"/>
        <v>0</v>
      </c>
      <c r="K310" s="31">
        <f t="shared" si="55"/>
        <v>0</v>
      </c>
      <c r="L310" s="31">
        <f t="shared" si="56"/>
        <v>0</v>
      </c>
      <c r="M310" s="32">
        <f t="shared" si="57"/>
        <v>0</v>
      </c>
      <c r="N310" s="32">
        <f t="shared" si="58"/>
        <v>0</v>
      </c>
      <c r="O310" s="32">
        <f t="shared" si="59"/>
        <v>0</v>
      </c>
      <c r="P310" s="32">
        <f t="shared" si="60"/>
        <v>0</v>
      </c>
      <c r="Q310" s="30">
        <v>1.588</v>
      </c>
      <c r="R310" s="29">
        <f t="shared" si="61"/>
        <v>0</v>
      </c>
      <c r="S310" s="30">
        <v>1.191</v>
      </c>
      <c r="T310" s="33" t="str">
        <f t="shared" si="52"/>
        <v>-</v>
      </c>
      <c r="V310" s="30">
        <f>SUM(F310/1.134*100)</f>
        <v>0</v>
      </c>
    </row>
    <row r="311" spans="1:22" ht="15" customHeight="1">
      <c r="A311" s="44"/>
      <c r="B311" s="45"/>
      <c r="C311" s="28" t="s">
        <v>7</v>
      </c>
      <c r="D311" s="28" t="s">
        <v>73</v>
      </c>
      <c r="E311" s="26" t="s">
        <v>39</v>
      </c>
      <c r="G311" s="30">
        <f t="shared" si="53"/>
        <v>0</v>
      </c>
      <c r="H311" s="30">
        <f t="shared" si="54"/>
        <v>0</v>
      </c>
      <c r="I311" s="30">
        <f t="shared" si="54"/>
        <v>0</v>
      </c>
      <c r="J311" s="31">
        <f t="shared" si="55"/>
        <v>0</v>
      </c>
      <c r="K311" s="31">
        <f t="shared" si="55"/>
        <v>0</v>
      </c>
      <c r="L311" s="31">
        <f t="shared" si="56"/>
        <v>0</v>
      </c>
      <c r="M311" s="32">
        <f t="shared" si="57"/>
        <v>0</v>
      </c>
      <c r="N311" s="32">
        <f t="shared" si="58"/>
        <v>0</v>
      </c>
      <c r="O311" s="32">
        <f t="shared" si="59"/>
        <v>0</v>
      </c>
      <c r="P311" s="32">
        <f t="shared" si="60"/>
        <v>0</v>
      </c>
      <c r="Q311" s="30">
        <v>0.68</v>
      </c>
      <c r="R311" s="29">
        <f t="shared" si="61"/>
        <v>0</v>
      </c>
      <c r="S311" s="30">
        <v>0.5955</v>
      </c>
      <c r="T311" s="33" t="str">
        <f t="shared" si="52"/>
        <v>-</v>
      </c>
      <c r="V311" s="30">
        <f>SUM(F311/0.68*100)</f>
        <v>0</v>
      </c>
    </row>
    <row r="312" spans="1:22" ht="15" customHeight="1">
      <c r="A312" s="44"/>
      <c r="B312" s="45"/>
      <c r="C312" s="28" t="s">
        <v>7</v>
      </c>
      <c r="D312" s="28" t="s">
        <v>73</v>
      </c>
      <c r="E312" s="45" t="s">
        <v>208</v>
      </c>
      <c r="G312" s="30">
        <f>F312*2.2046</f>
        <v>0</v>
      </c>
      <c r="H312" s="30">
        <f>(G312-J312)*16</f>
        <v>0</v>
      </c>
      <c r="I312" s="30">
        <f>(H312-K312)*16</f>
        <v>0</v>
      </c>
      <c r="J312" s="31">
        <f>ROUNDDOWN(G312,0)</f>
        <v>0</v>
      </c>
      <c r="K312" s="31">
        <f>ROUNDDOWN(H312,0)</f>
        <v>0</v>
      </c>
      <c r="L312" s="31">
        <f>ROUND(I312,0)</f>
        <v>0</v>
      </c>
      <c r="M312" s="32">
        <f>IF(N312=16,J312+1,J312)</f>
        <v>0</v>
      </c>
      <c r="N312" s="32">
        <f>IF(L312=16,K312+1,K312)</f>
        <v>0</v>
      </c>
      <c r="O312" s="32">
        <f>IF(N312=16,0,N312)</f>
        <v>0</v>
      </c>
      <c r="P312" s="32">
        <f>IF(L312=16,0,L312)</f>
        <v>0</v>
      </c>
      <c r="Q312" s="30">
        <v>0.567</v>
      </c>
      <c r="R312" s="29">
        <f>F312/Q312*100</f>
        <v>0</v>
      </c>
      <c r="S312" s="30">
        <v>0.5955</v>
      </c>
      <c r="T312" s="33" t="str">
        <f>IF(F312&gt;=S312,"Q","-")</f>
        <v>-</v>
      </c>
      <c r="V312" s="30">
        <f>SUM(F312/0.397*100)</f>
        <v>0</v>
      </c>
    </row>
    <row r="313" spans="1:25" s="40" customFormat="1" ht="15" customHeight="1">
      <c r="A313" s="27"/>
      <c r="B313" s="26"/>
      <c r="C313" s="28" t="s">
        <v>7</v>
      </c>
      <c r="D313" s="28" t="s">
        <v>73</v>
      </c>
      <c r="E313" s="26" t="s">
        <v>41</v>
      </c>
      <c r="F313" s="29"/>
      <c r="G313" s="30">
        <f t="shared" si="53"/>
        <v>0</v>
      </c>
      <c r="H313" s="30">
        <f t="shared" si="54"/>
        <v>0</v>
      </c>
      <c r="I313" s="30">
        <f t="shared" si="54"/>
        <v>0</v>
      </c>
      <c r="J313" s="31">
        <f t="shared" si="55"/>
        <v>0</v>
      </c>
      <c r="K313" s="31">
        <f t="shared" si="55"/>
        <v>0</v>
      </c>
      <c r="L313" s="31">
        <f t="shared" si="56"/>
        <v>0</v>
      </c>
      <c r="M313" s="32">
        <f t="shared" si="57"/>
        <v>0</v>
      </c>
      <c r="N313" s="32">
        <f t="shared" si="58"/>
        <v>0</v>
      </c>
      <c r="O313" s="32">
        <f t="shared" si="59"/>
        <v>0</v>
      </c>
      <c r="P313" s="32">
        <f t="shared" si="60"/>
        <v>0</v>
      </c>
      <c r="Q313" s="30">
        <v>0.737</v>
      </c>
      <c r="R313" s="29">
        <f t="shared" si="61"/>
        <v>0</v>
      </c>
      <c r="S313" s="30">
        <v>0.55275</v>
      </c>
      <c r="T313" s="33" t="str">
        <f t="shared" si="52"/>
        <v>-</v>
      </c>
      <c r="U313" s="34"/>
      <c r="V313" s="30">
        <f>SUM(F313)/0.624*100</f>
        <v>0</v>
      </c>
      <c r="X313" s="52"/>
      <c r="Y313" s="41"/>
    </row>
    <row r="314" spans="1:25" s="40" customFormat="1" ht="15" customHeight="1">
      <c r="A314" s="44"/>
      <c r="B314" s="45"/>
      <c r="C314" s="28" t="s">
        <v>7</v>
      </c>
      <c r="D314" s="28" t="s">
        <v>73</v>
      </c>
      <c r="E314" s="26" t="s">
        <v>43</v>
      </c>
      <c r="F314" s="29"/>
      <c r="G314" s="30">
        <f t="shared" si="53"/>
        <v>0</v>
      </c>
      <c r="H314" s="30">
        <f t="shared" si="54"/>
        <v>0</v>
      </c>
      <c r="I314" s="30">
        <f t="shared" si="54"/>
        <v>0</v>
      </c>
      <c r="J314" s="31">
        <f t="shared" si="55"/>
        <v>0</v>
      </c>
      <c r="K314" s="31">
        <f t="shared" si="55"/>
        <v>0</v>
      </c>
      <c r="L314" s="31">
        <f t="shared" si="56"/>
        <v>0</v>
      </c>
      <c r="M314" s="32">
        <f t="shared" si="57"/>
        <v>0</v>
      </c>
      <c r="N314" s="32">
        <f t="shared" si="58"/>
        <v>0</v>
      </c>
      <c r="O314" s="32">
        <f t="shared" si="59"/>
        <v>0</v>
      </c>
      <c r="P314" s="32">
        <f t="shared" si="60"/>
        <v>0</v>
      </c>
      <c r="Q314" s="30">
        <v>0.794</v>
      </c>
      <c r="R314" s="29">
        <f t="shared" si="61"/>
        <v>0</v>
      </c>
      <c r="S314" s="30">
        <v>0.5955</v>
      </c>
      <c r="T314" s="33" t="str">
        <f t="shared" si="52"/>
        <v>-</v>
      </c>
      <c r="U314" s="12"/>
      <c r="V314" s="30">
        <f>SUM(F314)/0.624*100</f>
        <v>0</v>
      </c>
      <c r="X314" s="52"/>
      <c r="Y314" s="41"/>
    </row>
    <row r="315" spans="3:22" ht="15" customHeight="1">
      <c r="C315" s="28" t="s">
        <v>7</v>
      </c>
      <c r="D315" s="28" t="s">
        <v>73</v>
      </c>
      <c r="E315" s="26" t="s">
        <v>44</v>
      </c>
      <c r="G315" s="30">
        <f t="shared" si="53"/>
        <v>0</v>
      </c>
      <c r="H315" s="30">
        <f t="shared" si="54"/>
        <v>0</v>
      </c>
      <c r="I315" s="30">
        <f t="shared" si="54"/>
        <v>0</v>
      </c>
      <c r="J315" s="31">
        <f t="shared" si="55"/>
        <v>0</v>
      </c>
      <c r="K315" s="31">
        <f t="shared" si="55"/>
        <v>0</v>
      </c>
      <c r="L315" s="31">
        <f t="shared" si="56"/>
        <v>0</v>
      </c>
      <c r="M315" s="32">
        <f t="shared" si="57"/>
        <v>0</v>
      </c>
      <c r="N315" s="32">
        <f t="shared" si="58"/>
        <v>0</v>
      </c>
      <c r="O315" s="32">
        <f t="shared" si="59"/>
        <v>0</v>
      </c>
      <c r="P315" s="32">
        <f t="shared" si="60"/>
        <v>0</v>
      </c>
      <c r="Q315" s="30">
        <v>0.68</v>
      </c>
      <c r="R315" s="29">
        <f t="shared" si="61"/>
        <v>0</v>
      </c>
      <c r="S315" s="30">
        <v>0.51</v>
      </c>
      <c r="T315" s="33" t="str">
        <f t="shared" si="52"/>
        <v>-</v>
      </c>
      <c r="U315" s="12"/>
      <c r="V315" s="30">
        <f>SUM(F315/0.567*100)</f>
        <v>0</v>
      </c>
    </row>
    <row r="316" spans="1:22" ht="15" customHeight="1">
      <c r="A316" s="44"/>
      <c r="B316" s="45"/>
      <c r="C316" s="28" t="s">
        <v>7</v>
      </c>
      <c r="D316" s="28" t="s">
        <v>73</v>
      </c>
      <c r="E316" s="26" t="s">
        <v>45</v>
      </c>
      <c r="G316" s="30">
        <f t="shared" si="53"/>
        <v>0</v>
      </c>
      <c r="H316" s="30">
        <f t="shared" si="54"/>
        <v>0</v>
      </c>
      <c r="I316" s="30">
        <f t="shared" si="54"/>
        <v>0</v>
      </c>
      <c r="J316" s="31">
        <f t="shared" si="55"/>
        <v>0</v>
      </c>
      <c r="K316" s="31">
        <f t="shared" si="55"/>
        <v>0</v>
      </c>
      <c r="L316" s="31">
        <f t="shared" si="56"/>
        <v>0</v>
      </c>
      <c r="M316" s="32">
        <f t="shared" si="57"/>
        <v>0</v>
      </c>
      <c r="N316" s="32">
        <f t="shared" si="58"/>
        <v>0</v>
      </c>
      <c r="O316" s="32">
        <f t="shared" si="59"/>
        <v>0</v>
      </c>
      <c r="P316" s="32">
        <f t="shared" si="60"/>
        <v>0</v>
      </c>
      <c r="Q316" s="30">
        <v>2.041</v>
      </c>
      <c r="R316" s="29">
        <f t="shared" si="61"/>
        <v>0</v>
      </c>
      <c r="S316" s="30">
        <v>1.53075</v>
      </c>
      <c r="T316" s="33" t="str">
        <f t="shared" si="52"/>
        <v>-</v>
      </c>
      <c r="U316" s="12"/>
      <c r="V316" s="29">
        <f>SUM(F316/1.588*100)</f>
        <v>0</v>
      </c>
    </row>
    <row r="317" spans="3:22" ht="15" customHeight="1">
      <c r="C317" s="28" t="s">
        <v>7</v>
      </c>
      <c r="D317" s="28" t="s">
        <v>73</v>
      </c>
      <c r="E317" s="26" t="s">
        <v>78</v>
      </c>
      <c r="G317" s="30">
        <f t="shared" si="53"/>
        <v>0</v>
      </c>
      <c r="H317" s="30">
        <f t="shared" si="54"/>
        <v>0</v>
      </c>
      <c r="I317" s="30">
        <f t="shared" si="54"/>
        <v>0</v>
      </c>
      <c r="J317" s="31">
        <f t="shared" si="55"/>
        <v>0</v>
      </c>
      <c r="K317" s="31">
        <f t="shared" si="55"/>
        <v>0</v>
      </c>
      <c r="L317" s="31">
        <f t="shared" si="56"/>
        <v>0</v>
      </c>
      <c r="M317" s="32">
        <f t="shared" si="57"/>
        <v>0</v>
      </c>
      <c r="N317" s="32">
        <f t="shared" si="58"/>
        <v>0</v>
      </c>
      <c r="O317" s="32">
        <f t="shared" si="59"/>
        <v>0</v>
      </c>
      <c r="P317" s="32">
        <f t="shared" si="60"/>
        <v>0</v>
      </c>
      <c r="Q317" s="30">
        <v>0.964</v>
      </c>
      <c r="R317" s="29">
        <f t="shared" si="61"/>
        <v>0</v>
      </c>
      <c r="S317" s="30">
        <v>0.723</v>
      </c>
      <c r="T317" s="33" t="str">
        <f t="shared" si="52"/>
        <v>-</v>
      </c>
      <c r="V317" s="29">
        <f>SUM(F317/0.737*100)</f>
        <v>0</v>
      </c>
    </row>
    <row r="318" spans="1:254" s="28" customFormat="1" ht="15" customHeight="1">
      <c r="A318" s="44"/>
      <c r="B318" s="45"/>
      <c r="C318" s="28" t="s">
        <v>7</v>
      </c>
      <c r="D318" s="28" t="s">
        <v>73</v>
      </c>
      <c r="E318" s="26" t="s">
        <v>47</v>
      </c>
      <c r="F318" s="29"/>
      <c r="G318" s="30">
        <f t="shared" si="53"/>
        <v>0</v>
      </c>
      <c r="H318" s="30">
        <f t="shared" si="54"/>
        <v>0</v>
      </c>
      <c r="I318" s="30">
        <f t="shared" si="54"/>
        <v>0</v>
      </c>
      <c r="J318" s="31">
        <f t="shared" si="55"/>
        <v>0</v>
      </c>
      <c r="K318" s="31">
        <f t="shared" si="55"/>
        <v>0</v>
      </c>
      <c r="L318" s="31">
        <f t="shared" si="56"/>
        <v>0</v>
      </c>
      <c r="M318" s="32">
        <f t="shared" si="57"/>
        <v>0</v>
      </c>
      <c r="N318" s="32">
        <f t="shared" si="58"/>
        <v>0</v>
      </c>
      <c r="O318" s="32">
        <f t="shared" si="59"/>
        <v>0</v>
      </c>
      <c r="P318" s="32">
        <f t="shared" si="60"/>
        <v>0</v>
      </c>
      <c r="Q318" s="30">
        <v>1.531</v>
      </c>
      <c r="R318" s="29">
        <f t="shared" si="61"/>
        <v>0</v>
      </c>
      <c r="S318" s="30">
        <v>1.14825</v>
      </c>
      <c r="T318" s="33" t="str">
        <f t="shared" si="52"/>
        <v>-</v>
      </c>
      <c r="U318" s="34"/>
      <c r="V318" s="29">
        <f>SUM(F318/1.134*100)</f>
        <v>0</v>
      </c>
      <c r="W318" s="26"/>
      <c r="X318" s="51"/>
      <c r="Y318" s="55"/>
      <c r="Z318" s="26"/>
      <c r="AA318" s="29"/>
      <c r="AB318" s="30"/>
      <c r="AC318" s="30"/>
      <c r="AD318" s="30"/>
      <c r="AE318" s="31"/>
      <c r="AF318" s="31"/>
      <c r="AG318" s="31"/>
      <c r="AH318" s="32"/>
      <c r="AI318" s="32"/>
      <c r="AJ318" s="32"/>
      <c r="AK318" s="32"/>
      <c r="AL318" s="30"/>
      <c r="AM318" s="29"/>
      <c r="AN318" s="30"/>
      <c r="AO318" s="33"/>
      <c r="AP318" s="34"/>
      <c r="AQ318" s="36"/>
      <c r="AR318" s="26"/>
      <c r="AU318" s="26"/>
      <c r="AV318" s="29"/>
      <c r="AW318" s="30"/>
      <c r="AX318" s="30"/>
      <c r="AY318" s="30"/>
      <c r="AZ318" s="31"/>
      <c r="BA318" s="31"/>
      <c r="BB318" s="31"/>
      <c r="BC318" s="32"/>
      <c r="BD318" s="32"/>
      <c r="BE318" s="32"/>
      <c r="BF318" s="32"/>
      <c r="BG318" s="30"/>
      <c r="BH318" s="29"/>
      <c r="BI318" s="30"/>
      <c r="BJ318" s="33"/>
      <c r="BK318" s="34"/>
      <c r="BL318" s="36"/>
      <c r="BM318" s="26"/>
      <c r="BP318" s="26"/>
      <c r="BQ318" s="29"/>
      <c r="BR318" s="30"/>
      <c r="BS318" s="30"/>
      <c r="BT318" s="30"/>
      <c r="BU318" s="31"/>
      <c r="BV318" s="31"/>
      <c r="BW318" s="31"/>
      <c r="BX318" s="32"/>
      <c r="BY318" s="32"/>
      <c r="BZ318" s="32"/>
      <c r="CA318" s="32"/>
      <c r="CB318" s="30"/>
      <c r="CC318" s="29"/>
      <c r="CD318" s="30"/>
      <c r="CE318" s="33"/>
      <c r="CF318" s="34"/>
      <c r="CG318" s="36"/>
      <c r="CH318" s="26"/>
      <c r="CK318" s="26"/>
      <c r="CL318" s="29"/>
      <c r="CM318" s="30"/>
      <c r="CN318" s="30"/>
      <c r="CO318" s="30"/>
      <c r="CP318" s="31"/>
      <c r="CQ318" s="31"/>
      <c r="CR318" s="31"/>
      <c r="CS318" s="32"/>
      <c r="CT318" s="32"/>
      <c r="CU318" s="32"/>
      <c r="CV318" s="32"/>
      <c r="CW318" s="30"/>
      <c r="CX318" s="29"/>
      <c r="CY318" s="30"/>
      <c r="CZ318" s="33"/>
      <c r="DA318" s="34"/>
      <c r="DB318" s="36"/>
      <c r="DC318" s="26"/>
      <c r="DF318" s="26"/>
      <c r="DG318" s="29"/>
      <c r="DH318" s="30"/>
      <c r="DI318" s="30"/>
      <c r="DJ318" s="30"/>
      <c r="DK318" s="31"/>
      <c r="DL318" s="31"/>
      <c r="DM318" s="31"/>
      <c r="DN318" s="32"/>
      <c r="DO318" s="32"/>
      <c r="DP318" s="32"/>
      <c r="DQ318" s="32"/>
      <c r="DR318" s="30"/>
      <c r="DS318" s="29"/>
      <c r="DT318" s="30"/>
      <c r="DU318" s="33"/>
      <c r="DV318" s="34"/>
      <c r="DW318" s="36"/>
      <c r="DX318" s="26"/>
      <c r="EA318" s="26"/>
      <c r="EB318" s="29"/>
      <c r="EC318" s="30"/>
      <c r="ED318" s="30"/>
      <c r="EE318" s="30"/>
      <c r="EF318" s="31"/>
      <c r="EG318" s="31"/>
      <c r="EH318" s="31"/>
      <c r="EI318" s="32"/>
      <c r="EJ318" s="32"/>
      <c r="EK318" s="32"/>
      <c r="EL318" s="32"/>
      <c r="EM318" s="30"/>
      <c r="EN318" s="29"/>
      <c r="EO318" s="30"/>
      <c r="EP318" s="33"/>
      <c r="EQ318" s="34"/>
      <c r="ER318" s="36"/>
      <c r="ES318" s="26"/>
      <c r="EV318" s="26"/>
      <c r="EW318" s="29"/>
      <c r="EX318" s="30"/>
      <c r="EY318" s="30"/>
      <c r="EZ318" s="30"/>
      <c r="FA318" s="31"/>
      <c r="FB318" s="31"/>
      <c r="FC318" s="31"/>
      <c r="FD318" s="32"/>
      <c r="FE318" s="32"/>
      <c r="FF318" s="32"/>
      <c r="FG318" s="32"/>
      <c r="FH318" s="30"/>
      <c r="FI318" s="29"/>
      <c r="FJ318" s="30"/>
      <c r="FK318" s="33"/>
      <c r="FL318" s="34"/>
      <c r="FM318" s="36"/>
      <c r="FN318" s="26"/>
      <c r="FQ318" s="26"/>
      <c r="FR318" s="29"/>
      <c r="FS318" s="30"/>
      <c r="FT318" s="30"/>
      <c r="FU318" s="30"/>
      <c r="FV318" s="31"/>
      <c r="FW318" s="31"/>
      <c r="FX318" s="31"/>
      <c r="FY318" s="32"/>
      <c r="FZ318" s="32"/>
      <c r="GA318" s="32"/>
      <c r="GB318" s="32"/>
      <c r="GC318" s="30"/>
      <c r="GD318" s="29"/>
      <c r="GE318" s="30"/>
      <c r="GF318" s="33"/>
      <c r="GG318" s="34"/>
      <c r="GH318" s="36"/>
      <c r="GI318" s="26"/>
      <c r="GL318" s="26"/>
      <c r="GM318" s="29"/>
      <c r="GN318" s="30"/>
      <c r="GO318" s="30"/>
      <c r="GP318" s="30"/>
      <c r="GQ318" s="31"/>
      <c r="GR318" s="31"/>
      <c r="GS318" s="31"/>
      <c r="GT318" s="32"/>
      <c r="GU318" s="32"/>
      <c r="GV318" s="32"/>
      <c r="GW318" s="32"/>
      <c r="GX318" s="30"/>
      <c r="GY318" s="29"/>
      <c r="GZ318" s="30"/>
      <c r="HA318" s="33"/>
      <c r="HB318" s="34"/>
      <c r="HC318" s="36"/>
      <c r="HD318" s="26"/>
      <c r="HG318" s="26"/>
      <c r="HH318" s="29"/>
      <c r="HI318" s="30"/>
      <c r="HJ318" s="30"/>
      <c r="HK318" s="30"/>
      <c r="HL318" s="31"/>
      <c r="HM318" s="31"/>
      <c r="HN318" s="31"/>
      <c r="HO318" s="32"/>
      <c r="HP318" s="32"/>
      <c r="HQ318" s="32"/>
      <c r="HR318" s="32"/>
      <c r="HS318" s="30"/>
      <c r="HT318" s="29"/>
      <c r="HU318" s="30"/>
      <c r="HV318" s="33"/>
      <c r="HW318" s="34"/>
      <c r="HX318" s="36"/>
      <c r="HY318" s="26"/>
      <c r="IB318" s="26"/>
      <c r="IC318" s="29"/>
      <c r="ID318" s="30"/>
      <c r="IE318" s="30"/>
      <c r="IF318" s="30"/>
      <c r="IG318" s="31"/>
      <c r="IH318" s="31"/>
      <c r="II318" s="31"/>
      <c r="IJ318" s="32"/>
      <c r="IK318" s="32"/>
      <c r="IL318" s="32"/>
      <c r="IM318" s="32"/>
      <c r="IN318" s="30"/>
      <c r="IO318" s="29"/>
      <c r="IP318" s="30"/>
      <c r="IQ318" s="33"/>
      <c r="IR318" s="34"/>
      <c r="IS318" s="36"/>
      <c r="IT318" s="26"/>
    </row>
    <row r="319" spans="1:254" s="28" customFormat="1" ht="15" customHeight="1">
      <c r="A319" s="44"/>
      <c r="B319" s="45"/>
      <c r="C319" s="28" t="s">
        <v>7</v>
      </c>
      <c r="D319" s="28" t="s">
        <v>73</v>
      </c>
      <c r="E319" s="26" t="s">
        <v>48</v>
      </c>
      <c r="F319" s="29"/>
      <c r="G319" s="30">
        <f t="shared" si="53"/>
        <v>0</v>
      </c>
      <c r="H319" s="30">
        <f t="shared" si="54"/>
        <v>0</v>
      </c>
      <c r="I319" s="30">
        <f t="shared" si="54"/>
        <v>0</v>
      </c>
      <c r="J319" s="31">
        <f t="shared" si="55"/>
        <v>0</v>
      </c>
      <c r="K319" s="31">
        <f t="shared" si="55"/>
        <v>0</v>
      </c>
      <c r="L319" s="31">
        <f t="shared" si="56"/>
        <v>0</v>
      </c>
      <c r="M319" s="32">
        <f t="shared" si="57"/>
        <v>0</v>
      </c>
      <c r="N319" s="32">
        <f t="shared" si="58"/>
        <v>0</v>
      </c>
      <c r="O319" s="32">
        <f t="shared" si="59"/>
        <v>0</v>
      </c>
      <c r="P319" s="32">
        <f t="shared" si="60"/>
        <v>0</v>
      </c>
      <c r="Q319" s="30">
        <v>5.442</v>
      </c>
      <c r="R319" s="29">
        <f t="shared" si="61"/>
        <v>0</v>
      </c>
      <c r="S319" s="30">
        <v>5.783</v>
      </c>
      <c r="T319" s="33" t="str">
        <f t="shared" si="52"/>
        <v>-</v>
      </c>
      <c r="U319" s="12" t="s">
        <v>216</v>
      </c>
      <c r="V319" s="49">
        <f>SUM(F319/5.897*100)</f>
        <v>0</v>
      </c>
      <c r="W319" s="26"/>
      <c r="X319" s="51"/>
      <c r="Y319" s="55"/>
      <c r="Z319" s="26"/>
      <c r="AA319" s="29"/>
      <c r="AB319" s="30"/>
      <c r="AC319" s="30"/>
      <c r="AD319" s="30"/>
      <c r="AE319" s="31"/>
      <c r="AF319" s="31"/>
      <c r="AG319" s="31"/>
      <c r="AH319" s="32"/>
      <c r="AI319" s="32"/>
      <c r="AJ319" s="32"/>
      <c r="AK319" s="32"/>
      <c r="AL319" s="30"/>
      <c r="AM319" s="29"/>
      <c r="AN319" s="30"/>
      <c r="AO319" s="33"/>
      <c r="AP319" s="34"/>
      <c r="AQ319" s="36"/>
      <c r="AR319" s="26"/>
      <c r="AU319" s="26"/>
      <c r="AV319" s="29"/>
      <c r="AW319" s="30"/>
      <c r="AX319" s="30"/>
      <c r="AY319" s="30"/>
      <c r="AZ319" s="31"/>
      <c r="BA319" s="31"/>
      <c r="BB319" s="31"/>
      <c r="BC319" s="32"/>
      <c r="BD319" s="32"/>
      <c r="BE319" s="32"/>
      <c r="BF319" s="32"/>
      <c r="BG319" s="30"/>
      <c r="BH319" s="29"/>
      <c r="BI319" s="30"/>
      <c r="BJ319" s="33"/>
      <c r="BK319" s="34"/>
      <c r="BL319" s="36"/>
      <c r="BM319" s="26"/>
      <c r="BP319" s="26"/>
      <c r="BQ319" s="29"/>
      <c r="BR319" s="30"/>
      <c r="BS319" s="30"/>
      <c r="BT319" s="30"/>
      <c r="BU319" s="31"/>
      <c r="BV319" s="31"/>
      <c r="BW319" s="31"/>
      <c r="BX319" s="32"/>
      <c r="BY319" s="32"/>
      <c r="BZ319" s="32"/>
      <c r="CA319" s="32"/>
      <c r="CB319" s="30"/>
      <c r="CC319" s="29"/>
      <c r="CD319" s="30"/>
      <c r="CE319" s="33"/>
      <c r="CF319" s="34"/>
      <c r="CG319" s="36"/>
      <c r="CH319" s="26"/>
      <c r="CK319" s="26"/>
      <c r="CL319" s="29"/>
      <c r="CM319" s="30"/>
      <c r="CN319" s="30"/>
      <c r="CO319" s="30"/>
      <c r="CP319" s="31"/>
      <c r="CQ319" s="31"/>
      <c r="CR319" s="31"/>
      <c r="CS319" s="32"/>
      <c r="CT319" s="32"/>
      <c r="CU319" s="32"/>
      <c r="CV319" s="32"/>
      <c r="CW319" s="30"/>
      <c r="CX319" s="29"/>
      <c r="CY319" s="30"/>
      <c r="CZ319" s="33"/>
      <c r="DA319" s="34"/>
      <c r="DB319" s="36"/>
      <c r="DC319" s="26"/>
      <c r="DF319" s="26"/>
      <c r="DG319" s="29"/>
      <c r="DH319" s="30"/>
      <c r="DI319" s="30"/>
      <c r="DJ319" s="30"/>
      <c r="DK319" s="31"/>
      <c r="DL319" s="31"/>
      <c r="DM319" s="31"/>
      <c r="DN319" s="32"/>
      <c r="DO319" s="32"/>
      <c r="DP319" s="32"/>
      <c r="DQ319" s="32"/>
      <c r="DR319" s="30"/>
      <c r="DS319" s="29"/>
      <c r="DT319" s="30"/>
      <c r="DU319" s="33"/>
      <c r="DV319" s="34"/>
      <c r="DW319" s="36"/>
      <c r="DX319" s="26"/>
      <c r="EA319" s="26"/>
      <c r="EB319" s="29"/>
      <c r="EC319" s="30"/>
      <c r="ED319" s="30"/>
      <c r="EE319" s="30"/>
      <c r="EF319" s="31"/>
      <c r="EG319" s="31"/>
      <c r="EH319" s="31"/>
      <c r="EI319" s="32"/>
      <c r="EJ319" s="32"/>
      <c r="EK319" s="32"/>
      <c r="EL319" s="32"/>
      <c r="EM319" s="30"/>
      <c r="EN319" s="29"/>
      <c r="EO319" s="30"/>
      <c r="EP319" s="33"/>
      <c r="EQ319" s="34"/>
      <c r="ER319" s="36"/>
      <c r="ES319" s="26"/>
      <c r="EV319" s="26"/>
      <c r="EW319" s="29"/>
      <c r="EX319" s="30"/>
      <c r="EY319" s="30"/>
      <c r="EZ319" s="30"/>
      <c r="FA319" s="31"/>
      <c r="FB319" s="31"/>
      <c r="FC319" s="31"/>
      <c r="FD319" s="32"/>
      <c r="FE319" s="32"/>
      <c r="FF319" s="32"/>
      <c r="FG319" s="32"/>
      <c r="FH319" s="30"/>
      <c r="FI319" s="29"/>
      <c r="FJ319" s="30"/>
      <c r="FK319" s="33"/>
      <c r="FL319" s="34"/>
      <c r="FM319" s="36"/>
      <c r="FN319" s="26"/>
      <c r="FQ319" s="26"/>
      <c r="FR319" s="29"/>
      <c r="FS319" s="30"/>
      <c r="FT319" s="30"/>
      <c r="FU319" s="30"/>
      <c r="FV319" s="31"/>
      <c r="FW319" s="31"/>
      <c r="FX319" s="31"/>
      <c r="FY319" s="32"/>
      <c r="FZ319" s="32"/>
      <c r="GA319" s="32"/>
      <c r="GB319" s="32"/>
      <c r="GC319" s="30"/>
      <c r="GD319" s="29"/>
      <c r="GE319" s="30"/>
      <c r="GF319" s="33"/>
      <c r="GG319" s="34"/>
      <c r="GH319" s="36"/>
      <c r="GI319" s="26"/>
      <c r="GL319" s="26"/>
      <c r="GM319" s="29"/>
      <c r="GN319" s="30"/>
      <c r="GO319" s="30"/>
      <c r="GP319" s="30"/>
      <c r="GQ319" s="31"/>
      <c r="GR319" s="31"/>
      <c r="GS319" s="31"/>
      <c r="GT319" s="32"/>
      <c r="GU319" s="32"/>
      <c r="GV319" s="32"/>
      <c r="GW319" s="32"/>
      <c r="GX319" s="30"/>
      <c r="GY319" s="29"/>
      <c r="GZ319" s="30"/>
      <c r="HA319" s="33"/>
      <c r="HB319" s="34"/>
      <c r="HC319" s="36"/>
      <c r="HD319" s="26"/>
      <c r="HG319" s="26"/>
      <c r="HH319" s="29"/>
      <c r="HI319" s="30"/>
      <c r="HJ319" s="30"/>
      <c r="HK319" s="30"/>
      <c r="HL319" s="31"/>
      <c r="HM319" s="31"/>
      <c r="HN319" s="31"/>
      <c r="HO319" s="32"/>
      <c r="HP319" s="32"/>
      <c r="HQ319" s="32"/>
      <c r="HR319" s="32"/>
      <c r="HS319" s="30"/>
      <c r="HT319" s="29"/>
      <c r="HU319" s="30"/>
      <c r="HV319" s="33"/>
      <c r="HW319" s="34"/>
      <c r="HX319" s="36"/>
      <c r="HY319" s="26"/>
      <c r="IB319" s="26"/>
      <c r="IC319" s="29"/>
      <c r="ID319" s="30"/>
      <c r="IE319" s="30"/>
      <c r="IF319" s="30"/>
      <c r="IG319" s="31"/>
      <c r="IH319" s="31"/>
      <c r="II319" s="31"/>
      <c r="IJ319" s="32"/>
      <c r="IK319" s="32"/>
      <c r="IL319" s="32"/>
      <c r="IM319" s="32"/>
      <c r="IN319" s="30"/>
      <c r="IO319" s="29"/>
      <c r="IP319" s="30"/>
      <c r="IQ319" s="33"/>
      <c r="IR319" s="34"/>
      <c r="IS319" s="36"/>
      <c r="IT319" s="26"/>
    </row>
    <row r="320" spans="1:22" ht="15" customHeight="1">
      <c r="A320" s="44"/>
      <c r="B320" s="45"/>
      <c r="C320" s="28" t="s">
        <v>7</v>
      </c>
      <c r="D320" s="28" t="s">
        <v>73</v>
      </c>
      <c r="E320" s="26" t="s">
        <v>49</v>
      </c>
      <c r="G320" s="30">
        <f t="shared" si="53"/>
        <v>0</v>
      </c>
      <c r="H320" s="30">
        <f t="shared" si="54"/>
        <v>0</v>
      </c>
      <c r="I320" s="30">
        <f t="shared" si="54"/>
        <v>0</v>
      </c>
      <c r="J320" s="31">
        <f t="shared" si="55"/>
        <v>0</v>
      </c>
      <c r="K320" s="31">
        <f t="shared" si="55"/>
        <v>0</v>
      </c>
      <c r="L320" s="31">
        <f t="shared" si="56"/>
        <v>0</v>
      </c>
      <c r="M320" s="32">
        <f t="shared" si="57"/>
        <v>0</v>
      </c>
      <c r="N320" s="32">
        <f t="shared" si="58"/>
        <v>0</v>
      </c>
      <c r="O320" s="32">
        <f t="shared" si="59"/>
        <v>0</v>
      </c>
      <c r="P320" s="32">
        <f t="shared" si="60"/>
        <v>0</v>
      </c>
      <c r="Q320" s="30">
        <v>1.474</v>
      </c>
      <c r="R320" s="29">
        <f t="shared" si="61"/>
        <v>0</v>
      </c>
      <c r="S320" s="30">
        <v>1.1055</v>
      </c>
      <c r="T320" s="33" t="str">
        <f t="shared" si="52"/>
        <v>-</v>
      </c>
      <c r="V320" s="29">
        <f>SUM(F320/1.134*100)</f>
        <v>0</v>
      </c>
    </row>
    <row r="321" spans="1:25" s="40" customFormat="1" ht="15" customHeight="1">
      <c r="A321" s="44"/>
      <c r="B321" s="45"/>
      <c r="C321" s="28" t="s">
        <v>7</v>
      </c>
      <c r="D321" s="28" t="s">
        <v>73</v>
      </c>
      <c r="E321" s="26" t="s">
        <v>50</v>
      </c>
      <c r="F321" s="29"/>
      <c r="G321" s="30">
        <f t="shared" si="53"/>
        <v>0</v>
      </c>
      <c r="H321" s="30">
        <f t="shared" si="54"/>
        <v>0</v>
      </c>
      <c r="I321" s="30">
        <f t="shared" si="54"/>
        <v>0</v>
      </c>
      <c r="J321" s="31">
        <f t="shared" si="55"/>
        <v>0</v>
      </c>
      <c r="K321" s="31">
        <f t="shared" si="55"/>
        <v>0</v>
      </c>
      <c r="L321" s="31">
        <f t="shared" si="56"/>
        <v>0</v>
      </c>
      <c r="M321" s="32">
        <f t="shared" si="57"/>
        <v>0</v>
      </c>
      <c r="N321" s="32">
        <f t="shared" si="58"/>
        <v>0</v>
      </c>
      <c r="O321" s="32">
        <f t="shared" si="59"/>
        <v>0</v>
      </c>
      <c r="P321" s="32">
        <f t="shared" si="60"/>
        <v>0</v>
      </c>
      <c r="Q321" s="30">
        <v>8.165</v>
      </c>
      <c r="R321" s="29">
        <f t="shared" si="61"/>
        <v>0</v>
      </c>
      <c r="S321" s="30">
        <v>4.7625</v>
      </c>
      <c r="T321" s="33" t="str">
        <f t="shared" si="52"/>
        <v>-</v>
      </c>
      <c r="U321" s="12"/>
      <c r="V321" s="29">
        <f>SUM(F321/6.35*100)</f>
        <v>0</v>
      </c>
      <c r="X321" s="52"/>
      <c r="Y321" s="41"/>
    </row>
    <row r="322" spans="1:254" s="28" customFormat="1" ht="15" customHeight="1">
      <c r="A322" s="27"/>
      <c r="B322" s="26"/>
      <c r="C322" s="28" t="s">
        <v>7</v>
      </c>
      <c r="D322" s="28" t="s">
        <v>73</v>
      </c>
      <c r="E322" s="26" t="s">
        <v>51</v>
      </c>
      <c r="F322" s="29"/>
      <c r="G322" s="30">
        <f t="shared" si="53"/>
        <v>0</v>
      </c>
      <c r="H322" s="30">
        <f t="shared" si="54"/>
        <v>0</v>
      </c>
      <c r="I322" s="30">
        <f t="shared" si="54"/>
        <v>0</v>
      </c>
      <c r="J322" s="31">
        <f t="shared" si="55"/>
        <v>0</v>
      </c>
      <c r="K322" s="31">
        <f t="shared" si="55"/>
        <v>0</v>
      </c>
      <c r="L322" s="31">
        <f t="shared" si="56"/>
        <v>0</v>
      </c>
      <c r="M322" s="32">
        <f t="shared" si="57"/>
        <v>0</v>
      </c>
      <c r="N322" s="32">
        <f t="shared" si="58"/>
        <v>0</v>
      </c>
      <c r="O322" s="32">
        <f t="shared" si="59"/>
        <v>0</v>
      </c>
      <c r="P322" s="32">
        <f t="shared" si="60"/>
        <v>0</v>
      </c>
      <c r="Q322" s="30">
        <v>1.814</v>
      </c>
      <c r="R322" s="29">
        <f t="shared" si="61"/>
        <v>0</v>
      </c>
      <c r="S322" s="30">
        <v>1.3605</v>
      </c>
      <c r="T322" s="33" t="str">
        <f t="shared" si="52"/>
        <v>-</v>
      </c>
      <c r="U322" s="12"/>
      <c r="V322" s="29">
        <f>SUM(F322/1.588*100)</f>
        <v>0</v>
      </c>
      <c r="W322" s="26"/>
      <c r="X322" s="51"/>
      <c r="Y322" s="55"/>
      <c r="Z322" s="26"/>
      <c r="AA322" s="29"/>
      <c r="AB322" s="30"/>
      <c r="AC322" s="30"/>
      <c r="AD322" s="30"/>
      <c r="AE322" s="31"/>
      <c r="AF322" s="31"/>
      <c r="AG322" s="31"/>
      <c r="AH322" s="32"/>
      <c r="AI322" s="32"/>
      <c r="AJ322" s="32"/>
      <c r="AK322" s="32"/>
      <c r="AL322" s="30"/>
      <c r="AM322" s="29"/>
      <c r="AN322" s="30"/>
      <c r="AO322" s="33"/>
      <c r="AP322" s="34"/>
      <c r="AQ322" s="36"/>
      <c r="AR322" s="26"/>
      <c r="AU322" s="26"/>
      <c r="AV322" s="29"/>
      <c r="AW322" s="30"/>
      <c r="AX322" s="30"/>
      <c r="AY322" s="30"/>
      <c r="AZ322" s="31"/>
      <c r="BA322" s="31"/>
      <c r="BB322" s="31"/>
      <c r="BC322" s="32"/>
      <c r="BD322" s="32"/>
      <c r="BE322" s="32"/>
      <c r="BF322" s="32"/>
      <c r="BG322" s="30"/>
      <c r="BH322" s="29"/>
      <c r="BI322" s="30"/>
      <c r="BJ322" s="33"/>
      <c r="BK322" s="34"/>
      <c r="BL322" s="36"/>
      <c r="BM322" s="26"/>
      <c r="BP322" s="26"/>
      <c r="BQ322" s="29"/>
      <c r="BR322" s="30"/>
      <c r="BS322" s="30"/>
      <c r="BT322" s="30"/>
      <c r="BU322" s="31"/>
      <c r="BV322" s="31"/>
      <c r="BW322" s="31"/>
      <c r="BX322" s="32"/>
      <c r="BY322" s="32"/>
      <c r="BZ322" s="32"/>
      <c r="CA322" s="32"/>
      <c r="CB322" s="30"/>
      <c r="CC322" s="29"/>
      <c r="CD322" s="30"/>
      <c r="CE322" s="33"/>
      <c r="CF322" s="34"/>
      <c r="CG322" s="36"/>
      <c r="CH322" s="26"/>
      <c r="CK322" s="26"/>
      <c r="CL322" s="29"/>
      <c r="CM322" s="30"/>
      <c r="CN322" s="30"/>
      <c r="CO322" s="30"/>
      <c r="CP322" s="31"/>
      <c r="CQ322" s="31"/>
      <c r="CR322" s="31"/>
      <c r="CS322" s="32"/>
      <c r="CT322" s="32"/>
      <c r="CU322" s="32"/>
      <c r="CV322" s="32"/>
      <c r="CW322" s="30"/>
      <c r="CX322" s="29"/>
      <c r="CY322" s="30"/>
      <c r="CZ322" s="33"/>
      <c r="DA322" s="34"/>
      <c r="DB322" s="36"/>
      <c r="DC322" s="26"/>
      <c r="DF322" s="26"/>
      <c r="DG322" s="29"/>
      <c r="DH322" s="30"/>
      <c r="DI322" s="30"/>
      <c r="DJ322" s="30"/>
      <c r="DK322" s="31"/>
      <c r="DL322" s="31"/>
      <c r="DM322" s="31"/>
      <c r="DN322" s="32"/>
      <c r="DO322" s="32"/>
      <c r="DP322" s="32"/>
      <c r="DQ322" s="32"/>
      <c r="DR322" s="30"/>
      <c r="DS322" s="29"/>
      <c r="DT322" s="30"/>
      <c r="DU322" s="33"/>
      <c r="DV322" s="34"/>
      <c r="DW322" s="36"/>
      <c r="DX322" s="26"/>
      <c r="EA322" s="26"/>
      <c r="EB322" s="29"/>
      <c r="EC322" s="30"/>
      <c r="ED322" s="30"/>
      <c r="EE322" s="30"/>
      <c r="EF322" s="31"/>
      <c r="EG322" s="31"/>
      <c r="EH322" s="31"/>
      <c r="EI322" s="32"/>
      <c r="EJ322" s="32"/>
      <c r="EK322" s="32"/>
      <c r="EL322" s="32"/>
      <c r="EM322" s="30"/>
      <c r="EN322" s="29"/>
      <c r="EO322" s="30"/>
      <c r="EP322" s="33"/>
      <c r="EQ322" s="34"/>
      <c r="ER322" s="36"/>
      <c r="ES322" s="26"/>
      <c r="EV322" s="26"/>
      <c r="EW322" s="29"/>
      <c r="EX322" s="30"/>
      <c r="EY322" s="30"/>
      <c r="EZ322" s="30"/>
      <c r="FA322" s="31"/>
      <c r="FB322" s="31"/>
      <c r="FC322" s="31"/>
      <c r="FD322" s="32"/>
      <c r="FE322" s="32"/>
      <c r="FF322" s="32"/>
      <c r="FG322" s="32"/>
      <c r="FH322" s="30"/>
      <c r="FI322" s="29"/>
      <c r="FJ322" s="30"/>
      <c r="FK322" s="33"/>
      <c r="FL322" s="34"/>
      <c r="FM322" s="36"/>
      <c r="FN322" s="26"/>
      <c r="FQ322" s="26"/>
      <c r="FR322" s="29"/>
      <c r="FS322" s="30"/>
      <c r="FT322" s="30"/>
      <c r="FU322" s="30"/>
      <c r="FV322" s="31"/>
      <c r="FW322" s="31"/>
      <c r="FX322" s="31"/>
      <c r="FY322" s="32"/>
      <c r="FZ322" s="32"/>
      <c r="GA322" s="32"/>
      <c r="GB322" s="32"/>
      <c r="GC322" s="30"/>
      <c r="GD322" s="29"/>
      <c r="GE322" s="30"/>
      <c r="GF322" s="33"/>
      <c r="GG322" s="34"/>
      <c r="GH322" s="36"/>
      <c r="GI322" s="26"/>
      <c r="GL322" s="26"/>
      <c r="GM322" s="29"/>
      <c r="GN322" s="30"/>
      <c r="GO322" s="30"/>
      <c r="GP322" s="30"/>
      <c r="GQ322" s="31"/>
      <c r="GR322" s="31"/>
      <c r="GS322" s="31"/>
      <c r="GT322" s="32"/>
      <c r="GU322" s="32"/>
      <c r="GV322" s="32"/>
      <c r="GW322" s="32"/>
      <c r="GX322" s="30"/>
      <c r="GY322" s="29"/>
      <c r="GZ322" s="30"/>
      <c r="HA322" s="33"/>
      <c r="HB322" s="34"/>
      <c r="HC322" s="36"/>
      <c r="HD322" s="26"/>
      <c r="HG322" s="26"/>
      <c r="HH322" s="29"/>
      <c r="HI322" s="30"/>
      <c r="HJ322" s="30"/>
      <c r="HK322" s="30"/>
      <c r="HL322" s="31"/>
      <c r="HM322" s="31"/>
      <c r="HN322" s="31"/>
      <c r="HO322" s="32"/>
      <c r="HP322" s="32"/>
      <c r="HQ322" s="32"/>
      <c r="HR322" s="32"/>
      <c r="HS322" s="30"/>
      <c r="HT322" s="29"/>
      <c r="HU322" s="30"/>
      <c r="HV322" s="33"/>
      <c r="HW322" s="34"/>
      <c r="HX322" s="36"/>
      <c r="HY322" s="26"/>
      <c r="IB322" s="26"/>
      <c r="IC322" s="29"/>
      <c r="ID322" s="30"/>
      <c r="IE322" s="30"/>
      <c r="IF322" s="30"/>
      <c r="IG322" s="31"/>
      <c r="IH322" s="31"/>
      <c r="II322" s="31"/>
      <c r="IJ322" s="32"/>
      <c r="IK322" s="32"/>
      <c r="IL322" s="32"/>
      <c r="IM322" s="32"/>
      <c r="IN322" s="30"/>
      <c r="IO322" s="29"/>
      <c r="IP322" s="30"/>
      <c r="IQ322" s="33"/>
      <c r="IR322" s="34"/>
      <c r="IS322" s="36"/>
      <c r="IT322" s="26"/>
    </row>
    <row r="323" spans="1:22" ht="15" customHeight="1">
      <c r="A323" s="44"/>
      <c r="B323" s="45"/>
      <c r="C323" s="28" t="s">
        <v>7</v>
      </c>
      <c r="D323" s="28" t="s">
        <v>73</v>
      </c>
      <c r="E323" s="26" t="s">
        <v>53</v>
      </c>
      <c r="G323" s="30">
        <f t="shared" si="53"/>
        <v>0</v>
      </c>
      <c r="H323" s="30">
        <f t="shared" si="54"/>
        <v>0</v>
      </c>
      <c r="I323" s="30">
        <f t="shared" si="54"/>
        <v>0</v>
      </c>
      <c r="J323" s="31">
        <f t="shared" si="55"/>
        <v>0</v>
      </c>
      <c r="K323" s="31">
        <f t="shared" si="55"/>
        <v>0</v>
      </c>
      <c r="L323" s="31">
        <f t="shared" si="56"/>
        <v>0</v>
      </c>
      <c r="M323" s="32">
        <f t="shared" si="57"/>
        <v>0</v>
      </c>
      <c r="N323" s="32">
        <f t="shared" si="58"/>
        <v>0</v>
      </c>
      <c r="O323" s="32">
        <f t="shared" si="59"/>
        <v>0</v>
      </c>
      <c r="P323" s="32">
        <f t="shared" si="60"/>
        <v>0</v>
      </c>
      <c r="Q323" s="30">
        <v>4.763</v>
      </c>
      <c r="R323" s="29">
        <f t="shared" si="61"/>
        <v>0</v>
      </c>
      <c r="S323" s="30">
        <v>3.402</v>
      </c>
      <c r="T323" s="39" t="s">
        <v>79</v>
      </c>
      <c r="U323" s="12"/>
      <c r="V323" s="29">
        <f>SUM(F323/3.856*100)</f>
        <v>0</v>
      </c>
    </row>
    <row r="324" spans="3:22" ht="15" customHeight="1">
      <c r="C324" s="28" t="s">
        <v>7</v>
      </c>
      <c r="D324" s="28" t="s">
        <v>73</v>
      </c>
      <c r="E324" s="26" t="s">
        <v>54</v>
      </c>
      <c r="G324" s="30">
        <f t="shared" si="53"/>
        <v>0</v>
      </c>
      <c r="H324" s="30">
        <f t="shared" si="54"/>
        <v>0</v>
      </c>
      <c r="I324" s="30">
        <f t="shared" si="54"/>
        <v>0</v>
      </c>
      <c r="J324" s="31">
        <f t="shared" si="55"/>
        <v>0</v>
      </c>
      <c r="K324" s="31">
        <f t="shared" si="55"/>
        <v>0</v>
      </c>
      <c r="L324" s="31">
        <f t="shared" si="56"/>
        <v>0</v>
      </c>
      <c r="M324" s="32">
        <f t="shared" si="57"/>
        <v>0</v>
      </c>
      <c r="N324" s="32">
        <f t="shared" si="58"/>
        <v>0</v>
      </c>
      <c r="O324" s="32">
        <f t="shared" si="59"/>
        <v>0</v>
      </c>
      <c r="P324" s="32">
        <f t="shared" si="60"/>
        <v>0</v>
      </c>
      <c r="Q324" s="30">
        <v>2.381</v>
      </c>
      <c r="R324" s="29">
        <f t="shared" si="61"/>
        <v>0</v>
      </c>
      <c r="S324" s="30">
        <v>1.78575</v>
      </c>
      <c r="T324" s="33" t="str">
        <f aca="true" t="shared" si="62" ref="T324:T341">IF(F324&gt;=S324,"Q","-")</f>
        <v>-</v>
      </c>
      <c r="V324" s="30">
        <f>SUM(F324/2.041*100)</f>
        <v>0</v>
      </c>
    </row>
    <row r="325" spans="1:254" s="28" customFormat="1" ht="15" customHeight="1">
      <c r="A325" s="27"/>
      <c r="B325" s="26"/>
      <c r="C325" s="28" t="s">
        <v>7</v>
      </c>
      <c r="D325" s="28" t="s">
        <v>73</v>
      </c>
      <c r="E325" s="26" t="s">
        <v>56</v>
      </c>
      <c r="F325" s="29"/>
      <c r="G325" s="30">
        <f t="shared" si="53"/>
        <v>0</v>
      </c>
      <c r="H325" s="30">
        <f t="shared" si="54"/>
        <v>0</v>
      </c>
      <c r="I325" s="30">
        <f t="shared" si="54"/>
        <v>0</v>
      </c>
      <c r="J325" s="31">
        <f t="shared" si="55"/>
        <v>0</v>
      </c>
      <c r="K325" s="31">
        <f t="shared" si="55"/>
        <v>0</v>
      </c>
      <c r="L325" s="31">
        <f t="shared" si="56"/>
        <v>0</v>
      </c>
      <c r="M325" s="32">
        <f t="shared" si="57"/>
        <v>0</v>
      </c>
      <c r="N325" s="32">
        <f t="shared" si="58"/>
        <v>0</v>
      </c>
      <c r="O325" s="32">
        <f t="shared" si="59"/>
        <v>0</v>
      </c>
      <c r="P325" s="32">
        <f t="shared" si="60"/>
        <v>0</v>
      </c>
      <c r="Q325" s="30">
        <v>3.629</v>
      </c>
      <c r="R325" s="29">
        <f t="shared" si="61"/>
        <v>0</v>
      </c>
      <c r="S325" s="30">
        <v>2.72175</v>
      </c>
      <c r="T325" s="33" t="str">
        <f t="shared" si="62"/>
        <v>-</v>
      </c>
      <c r="U325" s="34"/>
      <c r="V325" s="29">
        <f>SUM(F325)/3.175*100</f>
        <v>0</v>
      </c>
      <c r="W325" s="26"/>
      <c r="X325" s="51"/>
      <c r="Y325" s="55"/>
      <c r="Z325" s="26"/>
      <c r="AA325" s="29"/>
      <c r="AB325" s="30"/>
      <c r="AC325" s="30"/>
      <c r="AD325" s="30"/>
      <c r="AE325" s="31"/>
      <c r="AF325" s="31"/>
      <c r="AG325" s="31"/>
      <c r="AH325" s="32"/>
      <c r="AI325" s="32"/>
      <c r="AJ325" s="32"/>
      <c r="AK325" s="32"/>
      <c r="AL325" s="30"/>
      <c r="AM325" s="29"/>
      <c r="AN325" s="30"/>
      <c r="AO325" s="33"/>
      <c r="AP325" s="34"/>
      <c r="AQ325" s="36"/>
      <c r="AR325" s="26"/>
      <c r="AU325" s="26"/>
      <c r="AV325" s="29"/>
      <c r="AW325" s="30"/>
      <c r="AX325" s="30"/>
      <c r="AY325" s="30"/>
      <c r="AZ325" s="31"/>
      <c r="BA325" s="31"/>
      <c r="BB325" s="31"/>
      <c r="BC325" s="32"/>
      <c r="BD325" s="32"/>
      <c r="BE325" s="32"/>
      <c r="BF325" s="32"/>
      <c r="BG325" s="30"/>
      <c r="BH325" s="29"/>
      <c r="BI325" s="30"/>
      <c r="BJ325" s="33"/>
      <c r="BK325" s="34"/>
      <c r="BL325" s="36"/>
      <c r="BM325" s="26"/>
      <c r="BP325" s="26"/>
      <c r="BQ325" s="29"/>
      <c r="BR325" s="30"/>
      <c r="BS325" s="30"/>
      <c r="BT325" s="30"/>
      <c r="BU325" s="31"/>
      <c r="BV325" s="31"/>
      <c r="BW325" s="31"/>
      <c r="BX325" s="32"/>
      <c r="BY325" s="32"/>
      <c r="BZ325" s="32"/>
      <c r="CA325" s="32"/>
      <c r="CB325" s="30"/>
      <c r="CC325" s="29"/>
      <c r="CD325" s="30"/>
      <c r="CE325" s="33"/>
      <c r="CF325" s="34"/>
      <c r="CG325" s="36"/>
      <c r="CH325" s="26"/>
      <c r="CK325" s="26"/>
      <c r="CL325" s="29"/>
      <c r="CM325" s="30"/>
      <c r="CN325" s="30"/>
      <c r="CO325" s="30"/>
      <c r="CP325" s="31"/>
      <c r="CQ325" s="31"/>
      <c r="CR325" s="31"/>
      <c r="CS325" s="32"/>
      <c r="CT325" s="32"/>
      <c r="CU325" s="32"/>
      <c r="CV325" s="32"/>
      <c r="CW325" s="30"/>
      <c r="CX325" s="29"/>
      <c r="CY325" s="30"/>
      <c r="CZ325" s="33"/>
      <c r="DA325" s="34"/>
      <c r="DB325" s="36"/>
      <c r="DC325" s="26"/>
      <c r="DF325" s="26"/>
      <c r="DG325" s="29"/>
      <c r="DH325" s="30"/>
      <c r="DI325" s="30"/>
      <c r="DJ325" s="30"/>
      <c r="DK325" s="31"/>
      <c r="DL325" s="31"/>
      <c r="DM325" s="31"/>
      <c r="DN325" s="32"/>
      <c r="DO325" s="32"/>
      <c r="DP325" s="32"/>
      <c r="DQ325" s="32"/>
      <c r="DR325" s="30"/>
      <c r="DS325" s="29"/>
      <c r="DT325" s="30"/>
      <c r="DU325" s="33"/>
      <c r="DV325" s="34"/>
      <c r="DW325" s="36"/>
      <c r="DX325" s="26"/>
      <c r="EA325" s="26"/>
      <c r="EB325" s="29"/>
      <c r="EC325" s="30"/>
      <c r="ED325" s="30"/>
      <c r="EE325" s="30"/>
      <c r="EF325" s="31"/>
      <c r="EG325" s="31"/>
      <c r="EH325" s="31"/>
      <c r="EI325" s="32"/>
      <c r="EJ325" s="32"/>
      <c r="EK325" s="32"/>
      <c r="EL325" s="32"/>
      <c r="EM325" s="30"/>
      <c r="EN325" s="29"/>
      <c r="EO325" s="30"/>
      <c r="EP325" s="33"/>
      <c r="EQ325" s="34"/>
      <c r="ER325" s="36"/>
      <c r="ES325" s="26"/>
      <c r="EV325" s="26"/>
      <c r="EW325" s="29"/>
      <c r="EX325" s="30"/>
      <c r="EY325" s="30"/>
      <c r="EZ325" s="30"/>
      <c r="FA325" s="31"/>
      <c r="FB325" s="31"/>
      <c r="FC325" s="31"/>
      <c r="FD325" s="32"/>
      <c r="FE325" s="32"/>
      <c r="FF325" s="32"/>
      <c r="FG325" s="32"/>
      <c r="FH325" s="30"/>
      <c r="FI325" s="29"/>
      <c r="FJ325" s="30"/>
      <c r="FK325" s="33"/>
      <c r="FL325" s="34"/>
      <c r="FM325" s="36"/>
      <c r="FN325" s="26"/>
      <c r="FQ325" s="26"/>
      <c r="FR325" s="29"/>
      <c r="FS325" s="30"/>
      <c r="FT325" s="30"/>
      <c r="FU325" s="30"/>
      <c r="FV325" s="31"/>
      <c r="FW325" s="31"/>
      <c r="FX325" s="31"/>
      <c r="FY325" s="32"/>
      <c r="FZ325" s="32"/>
      <c r="GA325" s="32"/>
      <c r="GB325" s="32"/>
      <c r="GC325" s="30"/>
      <c r="GD325" s="29"/>
      <c r="GE325" s="30"/>
      <c r="GF325" s="33"/>
      <c r="GG325" s="34"/>
      <c r="GH325" s="36"/>
      <c r="GI325" s="26"/>
      <c r="GL325" s="26"/>
      <c r="GM325" s="29"/>
      <c r="GN325" s="30"/>
      <c r="GO325" s="30"/>
      <c r="GP325" s="30"/>
      <c r="GQ325" s="31"/>
      <c r="GR325" s="31"/>
      <c r="GS325" s="31"/>
      <c r="GT325" s="32"/>
      <c r="GU325" s="32"/>
      <c r="GV325" s="32"/>
      <c r="GW325" s="32"/>
      <c r="GX325" s="30"/>
      <c r="GY325" s="29"/>
      <c r="GZ325" s="30"/>
      <c r="HA325" s="33"/>
      <c r="HB325" s="34"/>
      <c r="HC325" s="36"/>
      <c r="HD325" s="26"/>
      <c r="HG325" s="26"/>
      <c r="HH325" s="29"/>
      <c r="HI325" s="30"/>
      <c r="HJ325" s="30"/>
      <c r="HK325" s="30"/>
      <c r="HL325" s="31"/>
      <c r="HM325" s="31"/>
      <c r="HN325" s="31"/>
      <c r="HO325" s="32"/>
      <c r="HP325" s="32"/>
      <c r="HQ325" s="32"/>
      <c r="HR325" s="32"/>
      <c r="HS325" s="30"/>
      <c r="HT325" s="29"/>
      <c r="HU325" s="30"/>
      <c r="HV325" s="33"/>
      <c r="HW325" s="34"/>
      <c r="HX325" s="36"/>
      <c r="HY325" s="26"/>
      <c r="IB325" s="26"/>
      <c r="IC325" s="29"/>
      <c r="ID325" s="30"/>
      <c r="IE325" s="30"/>
      <c r="IF325" s="30"/>
      <c r="IG325" s="31"/>
      <c r="IH325" s="31"/>
      <c r="II325" s="31"/>
      <c r="IJ325" s="32"/>
      <c r="IK325" s="32"/>
      <c r="IL325" s="32"/>
      <c r="IM325" s="32"/>
      <c r="IN325" s="30"/>
      <c r="IO325" s="29"/>
      <c r="IP325" s="30"/>
      <c r="IQ325" s="33"/>
      <c r="IR325" s="34"/>
      <c r="IS325" s="36"/>
      <c r="IT325" s="26"/>
    </row>
    <row r="326" spans="3:22" ht="14.25" customHeight="1">
      <c r="C326" s="28" t="s">
        <v>7</v>
      </c>
      <c r="D326" s="28" t="s">
        <v>73</v>
      </c>
      <c r="E326" s="26" t="s">
        <v>57</v>
      </c>
      <c r="G326" s="30">
        <f t="shared" si="53"/>
        <v>0</v>
      </c>
      <c r="H326" s="30">
        <f t="shared" si="54"/>
        <v>0</v>
      </c>
      <c r="I326" s="30">
        <f t="shared" si="54"/>
        <v>0</v>
      </c>
      <c r="J326" s="31">
        <f t="shared" si="55"/>
        <v>0</v>
      </c>
      <c r="K326" s="31">
        <f t="shared" si="55"/>
        <v>0</v>
      </c>
      <c r="L326" s="31">
        <f t="shared" si="56"/>
        <v>0</v>
      </c>
      <c r="M326" s="32">
        <f t="shared" si="57"/>
        <v>0</v>
      </c>
      <c r="N326" s="32">
        <f t="shared" si="58"/>
        <v>0</v>
      </c>
      <c r="O326" s="32">
        <f t="shared" si="59"/>
        <v>0</v>
      </c>
      <c r="P326" s="32">
        <f t="shared" si="60"/>
        <v>0</v>
      </c>
      <c r="Q326" s="30">
        <v>0.68</v>
      </c>
      <c r="R326" s="29">
        <f t="shared" si="61"/>
        <v>0</v>
      </c>
      <c r="S326" s="30">
        <v>0.51</v>
      </c>
      <c r="T326" s="33" t="str">
        <f t="shared" si="62"/>
        <v>-</v>
      </c>
      <c r="V326" s="30">
        <f>SUM(F326)/0.624*100</f>
        <v>0</v>
      </c>
    </row>
    <row r="327" spans="1:22" ht="15" customHeight="1">
      <c r="A327" s="44"/>
      <c r="B327" s="45"/>
      <c r="C327" s="28" t="s">
        <v>7</v>
      </c>
      <c r="D327" s="28" t="s">
        <v>73</v>
      </c>
      <c r="E327" s="26" t="s">
        <v>59</v>
      </c>
      <c r="G327" s="30">
        <f t="shared" si="53"/>
        <v>0</v>
      </c>
      <c r="H327" s="30">
        <f t="shared" si="54"/>
        <v>0</v>
      </c>
      <c r="I327" s="30">
        <f t="shared" si="54"/>
        <v>0</v>
      </c>
      <c r="J327" s="31">
        <f t="shared" si="55"/>
        <v>0</v>
      </c>
      <c r="K327" s="31">
        <f t="shared" si="55"/>
        <v>0</v>
      </c>
      <c r="L327" s="31">
        <f t="shared" si="56"/>
        <v>0</v>
      </c>
      <c r="M327" s="32">
        <f t="shared" si="57"/>
        <v>0</v>
      </c>
      <c r="N327" s="32">
        <f t="shared" si="58"/>
        <v>0</v>
      </c>
      <c r="O327" s="32">
        <f t="shared" si="59"/>
        <v>0</v>
      </c>
      <c r="P327" s="32">
        <f t="shared" si="60"/>
        <v>0</v>
      </c>
      <c r="Q327" s="30">
        <v>0.567</v>
      </c>
      <c r="R327" s="29">
        <f t="shared" si="61"/>
        <v>0</v>
      </c>
      <c r="S327" s="30">
        <v>0.42525</v>
      </c>
      <c r="T327" s="33" t="str">
        <f t="shared" si="62"/>
        <v>-</v>
      </c>
      <c r="U327" s="12" t="s">
        <v>213</v>
      </c>
      <c r="V327" s="30">
        <f>SUM(F327)/0.51*100</f>
        <v>0</v>
      </c>
    </row>
    <row r="328" spans="1:22" ht="15" customHeight="1">
      <c r="A328" s="44"/>
      <c r="B328" s="45"/>
      <c r="C328" s="28" t="s">
        <v>7</v>
      </c>
      <c r="D328" s="28" t="s">
        <v>73</v>
      </c>
      <c r="E328" s="26" t="s">
        <v>60</v>
      </c>
      <c r="G328" s="30">
        <f t="shared" si="53"/>
        <v>0</v>
      </c>
      <c r="H328" s="30">
        <f t="shared" si="54"/>
        <v>0</v>
      </c>
      <c r="I328" s="30">
        <f t="shared" si="54"/>
        <v>0</v>
      </c>
      <c r="J328" s="31">
        <f t="shared" si="55"/>
        <v>0</v>
      </c>
      <c r="K328" s="31">
        <f t="shared" si="55"/>
        <v>0</v>
      </c>
      <c r="L328" s="31">
        <f t="shared" si="56"/>
        <v>0</v>
      </c>
      <c r="M328" s="32">
        <f t="shared" si="57"/>
        <v>0</v>
      </c>
      <c r="N328" s="32">
        <f t="shared" si="58"/>
        <v>0</v>
      </c>
      <c r="O328" s="32">
        <f t="shared" si="59"/>
        <v>0</v>
      </c>
      <c r="P328" s="32">
        <f t="shared" si="60"/>
        <v>0</v>
      </c>
      <c r="Q328" s="30">
        <v>45.36</v>
      </c>
      <c r="R328" s="29">
        <f t="shared" si="61"/>
        <v>0</v>
      </c>
      <c r="S328" s="30">
        <v>40.82325</v>
      </c>
      <c r="T328" s="33" t="str">
        <f t="shared" si="62"/>
        <v>-</v>
      </c>
      <c r="U328" s="12"/>
      <c r="V328" s="30">
        <f>SUM(F328)/40.823*100</f>
        <v>0</v>
      </c>
    </row>
    <row r="329" spans="3:22" ht="15" customHeight="1">
      <c r="C329" s="28" t="s">
        <v>7</v>
      </c>
      <c r="D329" s="28" t="s">
        <v>73</v>
      </c>
      <c r="E329" s="26" t="s">
        <v>80</v>
      </c>
      <c r="G329" s="30">
        <f t="shared" si="53"/>
        <v>0</v>
      </c>
      <c r="H329" s="30">
        <f t="shared" si="54"/>
        <v>0</v>
      </c>
      <c r="I329" s="30">
        <f t="shared" si="54"/>
        <v>0</v>
      </c>
      <c r="J329" s="31">
        <f t="shared" si="55"/>
        <v>0</v>
      </c>
      <c r="K329" s="31">
        <f t="shared" si="55"/>
        <v>0</v>
      </c>
      <c r="L329" s="31">
        <f t="shared" si="56"/>
        <v>0</v>
      </c>
      <c r="M329" s="32">
        <f t="shared" si="57"/>
        <v>0</v>
      </c>
      <c r="N329" s="32">
        <f t="shared" si="58"/>
        <v>0</v>
      </c>
      <c r="O329" s="32">
        <f t="shared" si="59"/>
        <v>0</v>
      </c>
      <c r="P329" s="32">
        <f t="shared" si="60"/>
        <v>0</v>
      </c>
      <c r="Q329" s="30">
        <v>113.398</v>
      </c>
      <c r="R329" s="29">
        <f t="shared" si="61"/>
        <v>0</v>
      </c>
      <c r="S329" s="30">
        <v>85.0485</v>
      </c>
      <c r="T329" s="33" t="str">
        <f t="shared" si="62"/>
        <v>-</v>
      </c>
      <c r="V329" s="30">
        <f>SUM(F329)/90.718*100</f>
        <v>0</v>
      </c>
    </row>
    <row r="330" spans="3:22" ht="15" customHeight="1">
      <c r="C330" s="28" t="s">
        <v>7</v>
      </c>
      <c r="D330" s="28" t="s">
        <v>73</v>
      </c>
      <c r="E330" s="26" t="s">
        <v>61</v>
      </c>
      <c r="G330" s="30">
        <f t="shared" si="53"/>
        <v>0</v>
      </c>
      <c r="H330" s="30">
        <f t="shared" si="54"/>
        <v>0</v>
      </c>
      <c r="I330" s="30">
        <f t="shared" si="54"/>
        <v>0</v>
      </c>
      <c r="J330" s="31">
        <f t="shared" si="55"/>
        <v>0</v>
      </c>
      <c r="K330" s="31">
        <f t="shared" si="55"/>
        <v>0</v>
      </c>
      <c r="L330" s="31">
        <f t="shared" si="56"/>
        <v>0</v>
      </c>
      <c r="M330" s="32">
        <f t="shared" si="57"/>
        <v>0</v>
      </c>
      <c r="N330" s="32">
        <f t="shared" si="58"/>
        <v>0</v>
      </c>
      <c r="O330" s="32">
        <f t="shared" si="59"/>
        <v>0</v>
      </c>
      <c r="P330" s="32">
        <f t="shared" si="60"/>
        <v>0</v>
      </c>
      <c r="Q330" s="30">
        <v>9.525</v>
      </c>
      <c r="R330" s="29">
        <f t="shared" si="61"/>
        <v>0</v>
      </c>
      <c r="S330" s="30">
        <v>7.14375</v>
      </c>
      <c r="T330" s="33" t="str">
        <f t="shared" si="62"/>
        <v>-</v>
      </c>
      <c r="V330" s="30">
        <f>SUM(F330)/6.804*100</f>
        <v>0</v>
      </c>
    </row>
    <row r="331" spans="1:22" ht="15" customHeight="1">
      <c r="A331" s="44"/>
      <c r="B331" s="45"/>
      <c r="C331" s="28" t="s">
        <v>7</v>
      </c>
      <c r="D331" s="28" t="s">
        <v>73</v>
      </c>
      <c r="E331" s="26" t="s">
        <v>62</v>
      </c>
      <c r="G331" s="30">
        <f t="shared" si="53"/>
        <v>0</v>
      </c>
      <c r="H331" s="30">
        <f t="shared" si="54"/>
        <v>0</v>
      </c>
      <c r="I331" s="30">
        <f t="shared" si="54"/>
        <v>0</v>
      </c>
      <c r="J331" s="31">
        <f t="shared" si="55"/>
        <v>0</v>
      </c>
      <c r="K331" s="31">
        <f t="shared" si="55"/>
        <v>0</v>
      </c>
      <c r="L331" s="31">
        <f t="shared" si="56"/>
        <v>0</v>
      </c>
      <c r="M331" s="32">
        <f t="shared" si="57"/>
        <v>0</v>
      </c>
      <c r="N331" s="32">
        <f t="shared" si="58"/>
        <v>0</v>
      </c>
      <c r="O331" s="32">
        <f t="shared" si="59"/>
        <v>0</v>
      </c>
      <c r="P331" s="32">
        <f t="shared" si="60"/>
        <v>0</v>
      </c>
      <c r="Q331" s="30">
        <v>9.525</v>
      </c>
      <c r="R331" s="29">
        <f t="shared" si="61"/>
        <v>0</v>
      </c>
      <c r="S331" s="30">
        <v>7.14375</v>
      </c>
      <c r="T331" s="33" t="str">
        <f t="shared" si="62"/>
        <v>-</v>
      </c>
      <c r="V331" s="30">
        <f>SUM(F331)/6.804*100</f>
        <v>0</v>
      </c>
    </row>
    <row r="332" spans="3:22" ht="15" customHeight="1">
      <c r="C332" s="28" t="s">
        <v>7</v>
      </c>
      <c r="D332" s="28" t="s">
        <v>73</v>
      </c>
      <c r="E332" s="26" t="s">
        <v>63</v>
      </c>
      <c r="G332" s="30">
        <f t="shared" si="53"/>
        <v>0</v>
      </c>
      <c r="H332" s="30">
        <f t="shared" si="54"/>
        <v>0</v>
      </c>
      <c r="I332" s="30">
        <f t="shared" si="54"/>
        <v>0</v>
      </c>
      <c r="J332" s="31">
        <f t="shared" si="55"/>
        <v>0</v>
      </c>
      <c r="K332" s="31">
        <f t="shared" si="55"/>
        <v>0</v>
      </c>
      <c r="L332" s="31">
        <f t="shared" si="56"/>
        <v>0</v>
      </c>
      <c r="M332" s="32">
        <f t="shared" si="57"/>
        <v>0</v>
      </c>
      <c r="N332" s="32">
        <f t="shared" si="58"/>
        <v>0</v>
      </c>
      <c r="O332" s="32">
        <f t="shared" si="59"/>
        <v>0</v>
      </c>
      <c r="P332" s="32">
        <f t="shared" si="60"/>
        <v>0</v>
      </c>
      <c r="Q332" s="30">
        <v>1.134</v>
      </c>
      <c r="R332" s="29">
        <f t="shared" si="61"/>
        <v>0</v>
      </c>
      <c r="S332" s="30">
        <v>0.8505</v>
      </c>
      <c r="T332" s="33" t="str">
        <f t="shared" si="62"/>
        <v>-</v>
      </c>
      <c r="V332" s="29">
        <f>SUM(F332/0.737*100)</f>
        <v>0</v>
      </c>
    </row>
    <row r="333" spans="3:22" ht="15" customHeight="1">
      <c r="C333" s="28" t="s">
        <v>7</v>
      </c>
      <c r="D333" s="28" t="s">
        <v>73</v>
      </c>
      <c r="E333" s="26" t="s">
        <v>64</v>
      </c>
      <c r="G333" s="30">
        <f t="shared" si="53"/>
        <v>0</v>
      </c>
      <c r="H333" s="30">
        <f t="shared" si="54"/>
        <v>0</v>
      </c>
      <c r="I333" s="30">
        <f t="shared" si="54"/>
        <v>0</v>
      </c>
      <c r="J333" s="31">
        <f t="shared" si="55"/>
        <v>0</v>
      </c>
      <c r="K333" s="31">
        <f t="shared" si="55"/>
        <v>0</v>
      </c>
      <c r="L333" s="31">
        <f t="shared" si="56"/>
        <v>0</v>
      </c>
      <c r="M333" s="32">
        <f t="shared" si="57"/>
        <v>0</v>
      </c>
      <c r="N333" s="32">
        <f t="shared" si="58"/>
        <v>0</v>
      </c>
      <c r="O333" s="32">
        <f t="shared" si="59"/>
        <v>0</v>
      </c>
      <c r="P333" s="32">
        <f t="shared" si="60"/>
        <v>0</v>
      </c>
      <c r="Q333" s="30">
        <v>5.443</v>
      </c>
      <c r="R333" s="29">
        <f t="shared" si="61"/>
        <v>0</v>
      </c>
      <c r="S333" s="30">
        <v>4.08225</v>
      </c>
      <c r="T333" s="33" t="str">
        <f t="shared" si="62"/>
        <v>-</v>
      </c>
      <c r="V333" s="30">
        <f>SUM(F333)/4.536*100</f>
        <v>0</v>
      </c>
    </row>
    <row r="334" spans="1:25" s="40" customFormat="1" ht="15" customHeight="1">
      <c r="A334" s="27"/>
      <c r="B334" s="26"/>
      <c r="C334" s="28" t="s">
        <v>7</v>
      </c>
      <c r="D334" s="28" t="s">
        <v>73</v>
      </c>
      <c r="E334" s="26" t="s">
        <v>65</v>
      </c>
      <c r="F334" s="29"/>
      <c r="G334" s="30">
        <f t="shared" si="53"/>
        <v>0</v>
      </c>
      <c r="H334" s="30">
        <f t="shared" si="54"/>
        <v>0</v>
      </c>
      <c r="I334" s="30">
        <f t="shared" si="54"/>
        <v>0</v>
      </c>
      <c r="J334" s="31">
        <f t="shared" si="55"/>
        <v>0</v>
      </c>
      <c r="K334" s="31">
        <f t="shared" si="55"/>
        <v>0</v>
      </c>
      <c r="L334" s="31">
        <f t="shared" si="56"/>
        <v>0</v>
      </c>
      <c r="M334" s="32">
        <f t="shared" si="57"/>
        <v>0</v>
      </c>
      <c r="N334" s="32">
        <f t="shared" si="58"/>
        <v>0</v>
      </c>
      <c r="O334" s="32">
        <f t="shared" si="59"/>
        <v>0</v>
      </c>
      <c r="P334" s="32">
        <f t="shared" si="60"/>
        <v>0</v>
      </c>
      <c r="Q334" s="30">
        <v>11.793</v>
      </c>
      <c r="R334" s="29">
        <f t="shared" si="61"/>
        <v>0</v>
      </c>
      <c r="S334" s="30">
        <v>10.206</v>
      </c>
      <c r="T334" s="33" t="str">
        <f t="shared" si="62"/>
        <v>-</v>
      </c>
      <c r="U334" s="34"/>
      <c r="V334" s="29">
        <f>SUM(F334/12.247*100)</f>
        <v>0</v>
      </c>
      <c r="X334" s="52"/>
      <c r="Y334" s="41"/>
    </row>
    <row r="335" spans="3:22" ht="15" customHeight="1">
      <c r="C335" s="28" t="s">
        <v>7</v>
      </c>
      <c r="D335" s="28" t="s">
        <v>73</v>
      </c>
      <c r="E335" s="26" t="s">
        <v>66</v>
      </c>
      <c r="G335" s="30">
        <f t="shared" si="53"/>
        <v>0</v>
      </c>
      <c r="H335" s="30">
        <f t="shared" si="54"/>
        <v>0</v>
      </c>
      <c r="I335" s="30">
        <f t="shared" si="54"/>
        <v>0</v>
      </c>
      <c r="J335" s="31">
        <f t="shared" si="55"/>
        <v>0</v>
      </c>
      <c r="K335" s="31">
        <f t="shared" si="55"/>
        <v>0</v>
      </c>
      <c r="L335" s="31">
        <f t="shared" si="56"/>
        <v>0</v>
      </c>
      <c r="M335" s="32">
        <f t="shared" si="57"/>
        <v>0</v>
      </c>
      <c r="N335" s="32">
        <f t="shared" si="58"/>
        <v>0</v>
      </c>
      <c r="O335" s="32">
        <f t="shared" si="59"/>
        <v>0</v>
      </c>
      <c r="P335" s="32">
        <f t="shared" si="60"/>
        <v>0</v>
      </c>
      <c r="Q335" s="30">
        <v>1.558</v>
      </c>
      <c r="R335" s="29">
        <f t="shared" si="61"/>
        <v>0</v>
      </c>
      <c r="S335" s="30">
        <v>1.191</v>
      </c>
      <c r="T335" s="33" t="str">
        <f t="shared" si="62"/>
        <v>-</v>
      </c>
      <c r="V335" s="29">
        <f>SUM(F335/1.134*100)</f>
        <v>0</v>
      </c>
    </row>
    <row r="336" spans="3:22" ht="15" customHeight="1">
      <c r="C336" s="28" t="s">
        <v>7</v>
      </c>
      <c r="D336" s="28" t="s">
        <v>73</v>
      </c>
      <c r="E336" s="26" t="s">
        <v>68</v>
      </c>
      <c r="G336" s="30">
        <f t="shared" si="53"/>
        <v>0</v>
      </c>
      <c r="H336" s="30">
        <f t="shared" si="54"/>
        <v>0</v>
      </c>
      <c r="I336" s="30">
        <f t="shared" si="54"/>
        <v>0</v>
      </c>
      <c r="J336" s="31">
        <f t="shared" si="55"/>
        <v>0</v>
      </c>
      <c r="K336" s="31">
        <f t="shared" si="55"/>
        <v>0</v>
      </c>
      <c r="L336" s="31">
        <f t="shared" si="56"/>
        <v>0</v>
      </c>
      <c r="M336" s="32">
        <f t="shared" si="57"/>
        <v>0</v>
      </c>
      <c r="N336" s="32">
        <f t="shared" si="58"/>
        <v>0</v>
      </c>
      <c r="O336" s="32">
        <f t="shared" si="59"/>
        <v>0</v>
      </c>
      <c r="P336" s="32">
        <f t="shared" si="60"/>
        <v>0</v>
      </c>
      <c r="Q336" s="30">
        <v>3.629</v>
      </c>
      <c r="R336" s="29">
        <f t="shared" si="61"/>
        <v>0</v>
      </c>
      <c r="S336" s="30">
        <v>2.722</v>
      </c>
      <c r="T336" s="33" t="str">
        <f t="shared" si="62"/>
        <v>-</v>
      </c>
      <c r="V336" s="29">
        <f>SUM(F336/3.175*100)</f>
        <v>0</v>
      </c>
    </row>
    <row r="337" spans="1:25" s="40" customFormat="1" ht="15" customHeight="1">
      <c r="A337" s="44"/>
      <c r="B337" s="45"/>
      <c r="C337" s="28" t="s">
        <v>7</v>
      </c>
      <c r="D337" s="28" t="s">
        <v>73</v>
      </c>
      <c r="E337" s="26" t="s">
        <v>69</v>
      </c>
      <c r="F337" s="29"/>
      <c r="G337" s="30">
        <f t="shared" si="53"/>
        <v>0</v>
      </c>
      <c r="H337" s="30">
        <f t="shared" si="54"/>
        <v>0</v>
      </c>
      <c r="I337" s="30">
        <f t="shared" si="54"/>
        <v>0</v>
      </c>
      <c r="J337" s="31">
        <f t="shared" si="55"/>
        <v>0</v>
      </c>
      <c r="K337" s="31">
        <f t="shared" si="55"/>
        <v>0</v>
      </c>
      <c r="L337" s="31">
        <f t="shared" si="56"/>
        <v>0</v>
      </c>
      <c r="M337" s="32">
        <f t="shared" si="57"/>
        <v>0</v>
      </c>
      <c r="N337" s="32">
        <f t="shared" si="58"/>
        <v>0</v>
      </c>
      <c r="O337" s="32">
        <f t="shared" si="59"/>
        <v>0</v>
      </c>
      <c r="P337" s="32">
        <f t="shared" si="60"/>
        <v>0</v>
      </c>
      <c r="Q337" s="30">
        <v>0.737</v>
      </c>
      <c r="R337" s="29">
        <f t="shared" si="61"/>
        <v>0</v>
      </c>
      <c r="S337" s="30">
        <v>0.55275</v>
      </c>
      <c r="T337" s="33" t="str">
        <f t="shared" si="62"/>
        <v>-</v>
      </c>
      <c r="U337" s="12" t="s">
        <v>209</v>
      </c>
      <c r="V337" s="30">
        <f>SUM(F337)/0.624*100</f>
        <v>0</v>
      </c>
      <c r="X337" s="52"/>
      <c r="Y337" s="41"/>
    </row>
    <row r="338" spans="1:22" ht="15" customHeight="1">
      <c r="A338" s="44"/>
      <c r="B338" s="45"/>
      <c r="C338" s="28" t="s">
        <v>7</v>
      </c>
      <c r="D338" s="28" t="s">
        <v>73</v>
      </c>
      <c r="E338" s="26" t="s">
        <v>70</v>
      </c>
      <c r="G338" s="30">
        <f t="shared" si="53"/>
        <v>0</v>
      </c>
      <c r="H338" s="30">
        <f t="shared" si="54"/>
        <v>0</v>
      </c>
      <c r="I338" s="30">
        <f t="shared" si="54"/>
        <v>0</v>
      </c>
      <c r="J338" s="31">
        <f t="shared" si="55"/>
        <v>0</v>
      </c>
      <c r="K338" s="31">
        <f t="shared" si="55"/>
        <v>0</v>
      </c>
      <c r="L338" s="31">
        <f t="shared" si="56"/>
        <v>0</v>
      </c>
      <c r="M338" s="32">
        <f t="shared" si="57"/>
        <v>0</v>
      </c>
      <c r="N338" s="32">
        <f t="shared" si="58"/>
        <v>0</v>
      </c>
      <c r="O338" s="32">
        <f t="shared" si="59"/>
        <v>0</v>
      </c>
      <c r="P338" s="32">
        <f t="shared" si="60"/>
        <v>0</v>
      </c>
      <c r="Q338" s="30">
        <v>1.701</v>
      </c>
      <c r="R338" s="29">
        <f t="shared" si="61"/>
        <v>0</v>
      </c>
      <c r="S338" s="30">
        <v>1.27575</v>
      </c>
      <c r="T338" s="33" t="str">
        <f t="shared" si="62"/>
        <v>-</v>
      </c>
      <c r="V338" s="29">
        <f>SUM(F338/1.247*100)</f>
        <v>0</v>
      </c>
    </row>
    <row r="339" spans="1:254" s="28" customFormat="1" ht="15" customHeight="1">
      <c r="A339" s="44"/>
      <c r="B339" s="45"/>
      <c r="C339" s="28" t="s">
        <v>7</v>
      </c>
      <c r="D339" s="28" t="s">
        <v>73</v>
      </c>
      <c r="E339" s="26" t="s">
        <v>71</v>
      </c>
      <c r="F339" s="29"/>
      <c r="G339" s="30">
        <f t="shared" si="53"/>
        <v>0</v>
      </c>
      <c r="H339" s="30">
        <f t="shared" si="54"/>
        <v>0</v>
      </c>
      <c r="I339" s="30">
        <f t="shared" si="54"/>
        <v>0</v>
      </c>
      <c r="J339" s="31">
        <f t="shared" si="55"/>
        <v>0</v>
      </c>
      <c r="K339" s="31">
        <f t="shared" si="55"/>
        <v>0</v>
      </c>
      <c r="L339" s="31">
        <f t="shared" si="56"/>
        <v>0</v>
      </c>
      <c r="M339" s="32">
        <f t="shared" si="57"/>
        <v>0</v>
      </c>
      <c r="N339" s="32">
        <f t="shared" si="58"/>
        <v>0</v>
      </c>
      <c r="O339" s="32">
        <f t="shared" si="59"/>
        <v>0</v>
      </c>
      <c r="P339" s="32">
        <f t="shared" si="60"/>
        <v>0</v>
      </c>
      <c r="Q339" s="30">
        <v>2.155</v>
      </c>
      <c r="R339" s="29">
        <f t="shared" si="61"/>
        <v>0</v>
      </c>
      <c r="S339" s="30">
        <v>1.61625</v>
      </c>
      <c r="T339" s="33" t="str">
        <f t="shared" si="62"/>
        <v>-</v>
      </c>
      <c r="U339" s="12"/>
      <c r="V339" s="29">
        <f>SUM(F339)/1.814*100</f>
        <v>0</v>
      </c>
      <c r="W339" s="26"/>
      <c r="X339" s="51"/>
      <c r="Y339" s="55"/>
      <c r="Z339" s="26"/>
      <c r="AA339" s="29"/>
      <c r="AB339" s="30"/>
      <c r="AC339" s="30"/>
      <c r="AD339" s="30"/>
      <c r="AE339" s="31"/>
      <c r="AF339" s="31"/>
      <c r="AG339" s="31"/>
      <c r="AH339" s="32"/>
      <c r="AI339" s="32"/>
      <c r="AJ339" s="32"/>
      <c r="AK339" s="32"/>
      <c r="AL339" s="30"/>
      <c r="AM339" s="29"/>
      <c r="AN339" s="30"/>
      <c r="AO339" s="33"/>
      <c r="AP339" s="34"/>
      <c r="AQ339" s="36"/>
      <c r="AR339" s="26"/>
      <c r="AU339" s="26"/>
      <c r="AV339" s="29"/>
      <c r="AW339" s="30"/>
      <c r="AX339" s="30"/>
      <c r="AY339" s="30"/>
      <c r="AZ339" s="31"/>
      <c r="BA339" s="31"/>
      <c r="BB339" s="31"/>
      <c r="BC339" s="32"/>
      <c r="BD339" s="32"/>
      <c r="BE339" s="32"/>
      <c r="BF339" s="32"/>
      <c r="BG339" s="30"/>
      <c r="BH339" s="29"/>
      <c r="BI339" s="30"/>
      <c r="BJ339" s="33"/>
      <c r="BK339" s="34"/>
      <c r="BL339" s="36"/>
      <c r="BM339" s="26"/>
      <c r="BP339" s="26"/>
      <c r="BQ339" s="29"/>
      <c r="BR339" s="30"/>
      <c r="BS339" s="30"/>
      <c r="BT339" s="30"/>
      <c r="BU339" s="31"/>
      <c r="BV339" s="31"/>
      <c r="BW339" s="31"/>
      <c r="BX339" s="32"/>
      <c r="BY339" s="32"/>
      <c r="BZ339" s="32"/>
      <c r="CA339" s="32"/>
      <c r="CB339" s="30"/>
      <c r="CC339" s="29"/>
      <c r="CD339" s="30"/>
      <c r="CE339" s="33"/>
      <c r="CF339" s="34"/>
      <c r="CG339" s="36"/>
      <c r="CH339" s="26"/>
      <c r="CK339" s="26"/>
      <c r="CL339" s="29"/>
      <c r="CM339" s="30"/>
      <c r="CN339" s="30"/>
      <c r="CO339" s="30"/>
      <c r="CP339" s="31"/>
      <c r="CQ339" s="31"/>
      <c r="CR339" s="31"/>
      <c r="CS339" s="32"/>
      <c r="CT339" s="32"/>
      <c r="CU339" s="32"/>
      <c r="CV339" s="32"/>
      <c r="CW339" s="30"/>
      <c r="CX339" s="29"/>
      <c r="CY339" s="30"/>
      <c r="CZ339" s="33"/>
      <c r="DA339" s="34"/>
      <c r="DB339" s="36"/>
      <c r="DC339" s="26"/>
      <c r="DF339" s="26"/>
      <c r="DG339" s="29"/>
      <c r="DH339" s="30"/>
      <c r="DI339" s="30"/>
      <c r="DJ339" s="30"/>
      <c r="DK339" s="31"/>
      <c r="DL339" s="31"/>
      <c r="DM339" s="31"/>
      <c r="DN339" s="32"/>
      <c r="DO339" s="32"/>
      <c r="DP339" s="32"/>
      <c r="DQ339" s="32"/>
      <c r="DR339" s="30"/>
      <c r="DS339" s="29"/>
      <c r="DT339" s="30"/>
      <c r="DU339" s="33"/>
      <c r="DV339" s="34"/>
      <c r="DW339" s="36"/>
      <c r="DX339" s="26"/>
      <c r="EA339" s="26"/>
      <c r="EB339" s="29"/>
      <c r="EC339" s="30"/>
      <c r="ED339" s="30"/>
      <c r="EE339" s="30"/>
      <c r="EF339" s="31"/>
      <c r="EG339" s="31"/>
      <c r="EH339" s="31"/>
      <c r="EI339" s="32"/>
      <c r="EJ339" s="32"/>
      <c r="EK339" s="32"/>
      <c r="EL339" s="32"/>
      <c r="EM339" s="30"/>
      <c r="EN339" s="29"/>
      <c r="EO339" s="30"/>
      <c r="EP339" s="33"/>
      <c r="EQ339" s="34"/>
      <c r="ER339" s="36"/>
      <c r="ES339" s="26"/>
      <c r="EV339" s="26"/>
      <c r="EW339" s="29"/>
      <c r="EX339" s="30"/>
      <c r="EY339" s="30"/>
      <c r="EZ339" s="30"/>
      <c r="FA339" s="31"/>
      <c r="FB339" s="31"/>
      <c r="FC339" s="31"/>
      <c r="FD339" s="32"/>
      <c r="FE339" s="32"/>
      <c r="FF339" s="32"/>
      <c r="FG339" s="32"/>
      <c r="FH339" s="30"/>
      <c r="FI339" s="29"/>
      <c r="FJ339" s="30"/>
      <c r="FK339" s="33"/>
      <c r="FL339" s="34"/>
      <c r="FM339" s="36"/>
      <c r="FN339" s="26"/>
      <c r="FQ339" s="26"/>
      <c r="FR339" s="29"/>
      <c r="FS339" s="30"/>
      <c r="FT339" s="30"/>
      <c r="FU339" s="30"/>
      <c r="FV339" s="31"/>
      <c r="FW339" s="31"/>
      <c r="FX339" s="31"/>
      <c r="FY339" s="32"/>
      <c r="FZ339" s="32"/>
      <c r="GA339" s="32"/>
      <c r="GB339" s="32"/>
      <c r="GC339" s="30"/>
      <c r="GD339" s="29"/>
      <c r="GE339" s="30"/>
      <c r="GF339" s="33"/>
      <c r="GG339" s="34"/>
      <c r="GH339" s="36"/>
      <c r="GI339" s="26"/>
      <c r="GL339" s="26"/>
      <c r="GM339" s="29"/>
      <c r="GN339" s="30"/>
      <c r="GO339" s="30"/>
      <c r="GP339" s="30"/>
      <c r="GQ339" s="31"/>
      <c r="GR339" s="31"/>
      <c r="GS339" s="31"/>
      <c r="GT339" s="32"/>
      <c r="GU339" s="32"/>
      <c r="GV339" s="32"/>
      <c r="GW339" s="32"/>
      <c r="GX339" s="30"/>
      <c r="GY339" s="29"/>
      <c r="GZ339" s="30"/>
      <c r="HA339" s="33"/>
      <c r="HB339" s="34"/>
      <c r="HC339" s="36"/>
      <c r="HD339" s="26"/>
      <c r="HG339" s="26"/>
      <c r="HH339" s="29"/>
      <c r="HI339" s="30"/>
      <c r="HJ339" s="30"/>
      <c r="HK339" s="30"/>
      <c r="HL339" s="31"/>
      <c r="HM339" s="31"/>
      <c r="HN339" s="31"/>
      <c r="HO339" s="32"/>
      <c r="HP339" s="32"/>
      <c r="HQ339" s="32"/>
      <c r="HR339" s="32"/>
      <c r="HS339" s="30"/>
      <c r="HT339" s="29"/>
      <c r="HU339" s="30"/>
      <c r="HV339" s="33"/>
      <c r="HW339" s="34"/>
      <c r="HX339" s="36"/>
      <c r="HY339" s="26"/>
      <c r="IB339" s="26"/>
      <c r="IC339" s="29"/>
      <c r="ID339" s="30"/>
      <c r="IE339" s="30"/>
      <c r="IF339" s="30"/>
      <c r="IG339" s="31"/>
      <c r="IH339" s="31"/>
      <c r="II339" s="31"/>
      <c r="IJ339" s="32"/>
      <c r="IK339" s="32"/>
      <c r="IL339" s="32"/>
      <c r="IM339" s="32"/>
      <c r="IN339" s="30"/>
      <c r="IO339" s="29"/>
      <c r="IP339" s="30"/>
      <c r="IQ339" s="33"/>
      <c r="IR339" s="34"/>
      <c r="IS339" s="36"/>
      <c r="IT339" s="26"/>
    </row>
    <row r="340" spans="1:22" ht="15" customHeight="1">
      <c r="A340" s="44"/>
      <c r="B340" s="45"/>
      <c r="C340" s="28" t="s">
        <v>7</v>
      </c>
      <c r="D340" s="28" t="s">
        <v>73</v>
      </c>
      <c r="E340" s="26" t="s">
        <v>72</v>
      </c>
      <c r="G340" s="30">
        <f t="shared" si="53"/>
        <v>0</v>
      </c>
      <c r="H340" s="30">
        <f t="shared" si="54"/>
        <v>0</v>
      </c>
      <c r="I340" s="30">
        <f t="shared" si="54"/>
        <v>0</v>
      </c>
      <c r="J340" s="31">
        <f t="shared" si="55"/>
        <v>0</v>
      </c>
      <c r="K340" s="31">
        <f t="shared" si="55"/>
        <v>0</v>
      </c>
      <c r="L340" s="31">
        <f t="shared" si="56"/>
        <v>0</v>
      </c>
      <c r="M340" s="32">
        <f t="shared" si="57"/>
        <v>0</v>
      </c>
      <c r="N340" s="32">
        <f t="shared" si="58"/>
        <v>0</v>
      </c>
      <c r="O340" s="32">
        <f t="shared" si="59"/>
        <v>0</v>
      </c>
      <c r="P340" s="32">
        <f t="shared" si="60"/>
        <v>0</v>
      </c>
      <c r="Q340" s="30">
        <v>0.737</v>
      </c>
      <c r="R340" s="29">
        <f t="shared" si="61"/>
        <v>0</v>
      </c>
      <c r="S340" s="30">
        <v>0.55275</v>
      </c>
      <c r="T340" s="33" t="str">
        <f t="shared" si="62"/>
        <v>-</v>
      </c>
      <c r="V340" s="29">
        <f>SUM(F340)/0.567*100</f>
        <v>0</v>
      </c>
    </row>
    <row r="341" spans="3:22" ht="15" customHeight="1">
      <c r="C341" s="28" t="s">
        <v>7</v>
      </c>
      <c r="D341" s="28" t="s">
        <v>73</v>
      </c>
      <c r="E341" s="26" t="s">
        <v>81</v>
      </c>
      <c r="G341" s="30">
        <f t="shared" si="53"/>
        <v>0</v>
      </c>
      <c r="H341" s="30">
        <f t="shared" si="54"/>
        <v>0</v>
      </c>
      <c r="I341" s="30">
        <f t="shared" si="54"/>
        <v>0</v>
      </c>
      <c r="J341" s="31">
        <f t="shared" si="55"/>
        <v>0</v>
      </c>
      <c r="K341" s="31">
        <f t="shared" si="55"/>
        <v>0</v>
      </c>
      <c r="L341" s="31">
        <f t="shared" si="56"/>
        <v>0</v>
      </c>
      <c r="M341" s="32">
        <f t="shared" si="57"/>
        <v>0</v>
      </c>
      <c r="N341" s="32">
        <f t="shared" si="58"/>
        <v>0</v>
      </c>
      <c r="O341" s="32">
        <f t="shared" si="59"/>
        <v>0</v>
      </c>
      <c r="P341" s="32">
        <f t="shared" si="60"/>
        <v>0</v>
      </c>
      <c r="Q341" s="30">
        <v>3.402</v>
      </c>
      <c r="R341" s="29">
        <f t="shared" si="61"/>
        <v>0</v>
      </c>
      <c r="S341" s="30">
        <v>2.5515</v>
      </c>
      <c r="T341" s="33" t="str">
        <f t="shared" si="62"/>
        <v>-</v>
      </c>
      <c r="V341" s="29">
        <f>SUM(F341/2.948*100)</f>
        <v>0</v>
      </c>
    </row>
    <row r="342" spans="7:16" ht="15" customHeight="1">
      <c r="G342" s="30">
        <f>F342*2.2046</f>
        <v>0</v>
      </c>
      <c r="H342" s="30">
        <f>(G342-J342)*16</f>
        <v>0</v>
      </c>
      <c r="I342" s="30">
        <f>(H342-K342)*16</f>
        <v>0</v>
      </c>
      <c r="J342" s="31">
        <f>ROUNDDOWN(G342,0)</f>
        <v>0</v>
      </c>
      <c r="K342" s="31">
        <f>ROUNDDOWN(H342,0)</f>
        <v>0</v>
      </c>
      <c r="L342" s="31">
        <f>ROUND(I342,0)</f>
        <v>0</v>
      </c>
      <c r="M342" s="32"/>
      <c r="N342" s="32"/>
      <c r="O342" s="32"/>
      <c r="P342" s="32"/>
    </row>
    <row r="343" spans="7:16" ht="15" customHeight="1">
      <c r="G343" s="30">
        <f>F343*2.2046</f>
        <v>0</v>
      </c>
      <c r="H343" s="30">
        <f>(G343-J343)*16</f>
        <v>0</v>
      </c>
      <c r="I343" s="30">
        <f>(H343-K343)*16</f>
        <v>0</v>
      </c>
      <c r="J343" s="31">
        <f>ROUNDDOWN(G343,0)</f>
        <v>0</v>
      </c>
      <c r="K343" s="31">
        <f>ROUNDDOWN(H343,0)</f>
        <v>0</v>
      </c>
      <c r="L343" s="31">
        <f>ROUND(I343,0)</f>
        <v>0</v>
      </c>
      <c r="M343" s="32"/>
      <c r="N343" s="32"/>
      <c r="O343" s="32"/>
      <c r="P343" s="32"/>
    </row>
    <row r="344" spans="7:18" ht="15" customHeight="1">
      <c r="G344" s="30"/>
      <c r="H344" s="30"/>
      <c r="I344" s="30"/>
      <c r="J344" s="31"/>
      <c r="K344" s="31"/>
      <c r="L344" s="31"/>
      <c r="M344" s="32"/>
      <c r="N344" s="32"/>
      <c r="O344" s="32"/>
      <c r="P344" s="32"/>
      <c r="R344" s="29"/>
    </row>
    <row r="345" spans="7:16" ht="15" customHeight="1">
      <c r="G345" s="30">
        <f>F345*2.2046</f>
        <v>0</v>
      </c>
      <c r="H345" s="30">
        <f>(G345-J345)*16</f>
        <v>0</v>
      </c>
      <c r="I345" s="30">
        <f>(H345-K345)*16</f>
        <v>0</v>
      </c>
      <c r="J345" s="31">
        <f>ROUNDDOWN(G345,0)</f>
        <v>0</v>
      </c>
      <c r="K345" s="31">
        <f>ROUNDDOWN(H345,0)</f>
        <v>0</v>
      </c>
      <c r="L345" s="31">
        <f>ROUND(I345,0)</f>
        <v>0</v>
      </c>
      <c r="M345" s="32"/>
      <c r="N345" s="32"/>
      <c r="O345" s="32"/>
      <c r="P345" s="32"/>
    </row>
    <row r="346" spans="7:18" ht="15" customHeight="1">
      <c r="G346" s="30"/>
      <c r="H346" s="30"/>
      <c r="I346" s="30"/>
      <c r="J346" s="31"/>
      <c r="K346" s="31"/>
      <c r="L346" s="31"/>
      <c r="M346" s="32"/>
      <c r="N346" s="32"/>
      <c r="O346" s="32"/>
      <c r="P346" s="32"/>
      <c r="R346" s="29"/>
    </row>
    <row r="347" spans="7:16" ht="15" customHeight="1">
      <c r="G347" s="30">
        <f>F347*2.2046</f>
        <v>0</v>
      </c>
      <c r="H347" s="30">
        <f>(G347-J347)*16</f>
        <v>0</v>
      </c>
      <c r="I347" s="30">
        <f>(H347-K347)*16</f>
        <v>0</v>
      </c>
      <c r="J347" s="31">
        <f>ROUNDDOWN(G347,0)</f>
        <v>0</v>
      </c>
      <c r="K347" s="31">
        <f>ROUNDDOWN(H347,0)</f>
        <v>0</v>
      </c>
      <c r="L347" s="31">
        <f>ROUND(I347,0)</f>
        <v>0</v>
      </c>
      <c r="M347" s="32"/>
      <c r="N347" s="32"/>
      <c r="O347" s="32"/>
      <c r="P347" s="32"/>
    </row>
    <row r="348" spans="7:16" ht="15" customHeight="1">
      <c r="G348" s="30">
        <f>F348*2.2046</f>
        <v>0</v>
      </c>
      <c r="H348" s="30">
        <f>(G348-J348)*16</f>
        <v>0</v>
      </c>
      <c r="I348" s="30">
        <f>(H348-K348)*16</f>
        <v>0</v>
      </c>
      <c r="J348" s="31">
        <f>ROUNDDOWN(G348,0)</f>
        <v>0</v>
      </c>
      <c r="K348" s="31">
        <f>ROUNDDOWN(H348,0)</f>
        <v>0</v>
      </c>
      <c r="L348" s="31">
        <f>ROUND(I348,0)</f>
        <v>0</v>
      </c>
      <c r="M348" s="32"/>
      <c r="N348" s="32"/>
      <c r="O348" s="32"/>
      <c r="P348" s="32"/>
    </row>
    <row r="349" spans="7:18" ht="15" customHeight="1">
      <c r="G349" s="30"/>
      <c r="H349" s="30"/>
      <c r="I349" s="30"/>
      <c r="J349" s="31"/>
      <c r="K349" s="31"/>
      <c r="L349" s="31"/>
      <c r="M349" s="32"/>
      <c r="N349" s="32"/>
      <c r="O349" s="32"/>
      <c r="P349" s="32"/>
      <c r="R349" s="29"/>
    </row>
    <row r="350" spans="1:254" s="28" customFormat="1" ht="15" customHeight="1">
      <c r="A350" s="27"/>
      <c r="B350" s="26"/>
      <c r="E350" s="26"/>
      <c r="F350" s="29"/>
      <c r="G350" s="30">
        <f aca="true" t="shared" si="63" ref="G350:G359">F350*2.2046</f>
        <v>0</v>
      </c>
      <c r="H350" s="30">
        <f aca="true" t="shared" si="64" ref="H350:H359">(G350-J350)*16</f>
        <v>0</v>
      </c>
      <c r="I350" s="30">
        <f aca="true" t="shared" si="65" ref="I350:I359">(H350-K350)*16</f>
        <v>0</v>
      </c>
      <c r="J350" s="31">
        <f aca="true" t="shared" si="66" ref="J350:J359">ROUNDDOWN(G350,0)</f>
        <v>0</v>
      </c>
      <c r="K350" s="31">
        <f aca="true" t="shared" si="67" ref="K350:K359">ROUNDDOWN(H350,0)</f>
        <v>0</v>
      </c>
      <c r="L350" s="31">
        <f aca="true" t="shared" si="68" ref="L350:L359">ROUND(I350,0)</f>
        <v>0</v>
      </c>
      <c r="M350" s="32"/>
      <c r="N350" s="32"/>
      <c r="O350" s="32"/>
      <c r="P350" s="32"/>
      <c r="Q350" s="30"/>
      <c r="R350" s="26"/>
      <c r="S350" s="30"/>
      <c r="T350" s="33"/>
      <c r="U350" s="34"/>
      <c r="V350" s="36"/>
      <c r="W350" s="26"/>
      <c r="X350" s="51"/>
      <c r="Y350" s="55"/>
      <c r="Z350" s="26"/>
      <c r="AA350" s="29"/>
      <c r="AB350" s="30"/>
      <c r="AC350" s="30"/>
      <c r="AD350" s="30"/>
      <c r="AE350" s="31"/>
      <c r="AF350" s="31"/>
      <c r="AG350" s="31"/>
      <c r="AH350" s="32"/>
      <c r="AI350" s="32"/>
      <c r="AJ350" s="32"/>
      <c r="AK350" s="32"/>
      <c r="AL350" s="30"/>
      <c r="AM350" s="29"/>
      <c r="AN350" s="30"/>
      <c r="AO350" s="33"/>
      <c r="AP350" s="34"/>
      <c r="AQ350" s="36"/>
      <c r="AR350" s="26"/>
      <c r="AU350" s="26"/>
      <c r="AV350" s="29"/>
      <c r="AW350" s="30"/>
      <c r="AX350" s="30"/>
      <c r="AY350" s="30"/>
      <c r="AZ350" s="31"/>
      <c r="BA350" s="31"/>
      <c r="BB350" s="31"/>
      <c r="BC350" s="32"/>
      <c r="BD350" s="32"/>
      <c r="BE350" s="32"/>
      <c r="BF350" s="32"/>
      <c r="BG350" s="30"/>
      <c r="BH350" s="29"/>
      <c r="BI350" s="30"/>
      <c r="BJ350" s="33"/>
      <c r="BK350" s="34"/>
      <c r="BL350" s="36"/>
      <c r="BM350" s="26"/>
      <c r="BP350" s="26"/>
      <c r="BQ350" s="29"/>
      <c r="BR350" s="30"/>
      <c r="BS350" s="30"/>
      <c r="BT350" s="30"/>
      <c r="BU350" s="31"/>
      <c r="BV350" s="31"/>
      <c r="BW350" s="31"/>
      <c r="BX350" s="32"/>
      <c r="BY350" s="32"/>
      <c r="BZ350" s="32"/>
      <c r="CA350" s="32"/>
      <c r="CB350" s="30"/>
      <c r="CC350" s="29"/>
      <c r="CD350" s="30"/>
      <c r="CE350" s="33"/>
      <c r="CF350" s="34"/>
      <c r="CG350" s="36"/>
      <c r="CH350" s="26"/>
      <c r="CK350" s="26"/>
      <c r="CL350" s="29"/>
      <c r="CM350" s="30"/>
      <c r="CN350" s="30"/>
      <c r="CO350" s="30"/>
      <c r="CP350" s="31"/>
      <c r="CQ350" s="31"/>
      <c r="CR350" s="31"/>
      <c r="CS350" s="32"/>
      <c r="CT350" s="32"/>
      <c r="CU350" s="32"/>
      <c r="CV350" s="32"/>
      <c r="CW350" s="30"/>
      <c r="CX350" s="29"/>
      <c r="CY350" s="30"/>
      <c r="CZ350" s="33"/>
      <c r="DA350" s="34"/>
      <c r="DB350" s="36"/>
      <c r="DC350" s="26"/>
      <c r="DF350" s="26"/>
      <c r="DG350" s="29"/>
      <c r="DH350" s="30"/>
      <c r="DI350" s="30"/>
      <c r="DJ350" s="30"/>
      <c r="DK350" s="31"/>
      <c r="DL350" s="31"/>
      <c r="DM350" s="31"/>
      <c r="DN350" s="32"/>
      <c r="DO350" s="32"/>
      <c r="DP350" s="32"/>
      <c r="DQ350" s="32"/>
      <c r="DR350" s="30"/>
      <c r="DS350" s="29"/>
      <c r="DT350" s="30"/>
      <c r="DU350" s="33"/>
      <c r="DV350" s="34"/>
      <c r="DW350" s="36"/>
      <c r="DX350" s="26"/>
      <c r="EA350" s="26"/>
      <c r="EB350" s="29"/>
      <c r="EC350" s="30"/>
      <c r="ED350" s="30"/>
      <c r="EE350" s="30"/>
      <c r="EF350" s="31"/>
      <c r="EG350" s="31"/>
      <c r="EH350" s="31"/>
      <c r="EI350" s="32"/>
      <c r="EJ350" s="32"/>
      <c r="EK350" s="32"/>
      <c r="EL350" s="32"/>
      <c r="EM350" s="30"/>
      <c r="EN350" s="29"/>
      <c r="EO350" s="30"/>
      <c r="EP350" s="33"/>
      <c r="EQ350" s="34"/>
      <c r="ER350" s="36"/>
      <c r="ES350" s="26"/>
      <c r="EV350" s="26"/>
      <c r="EW350" s="29"/>
      <c r="EX350" s="30"/>
      <c r="EY350" s="30"/>
      <c r="EZ350" s="30"/>
      <c r="FA350" s="31"/>
      <c r="FB350" s="31"/>
      <c r="FC350" s="31"/>
      <c r="FD350" s="32"/>
      <c r="FE350" s="32"/>
      <c r="FF350" s="32"/>
      <c r="FG350" s="32"/>
      <c r="FH350" s="30"/>
      <c r="FI350" s="29"/>
      <c r="FJ350" s="30"/>
      <c r="FK350" s="33"/>
      <c r="FL350" s="34"/>
      <c r="FM350" s="36"/>
      <c r="FN350" s="26"/>
      <c r="FQ350" s="26"/>
      <c r="FR350" s="29"/>
      <c r="FS350" s="30"/>
      <c r="FT350" s="30"/>
      <c r="FU350" s="30"/>
      <c r="FV350" s="31"/>
      <c r="FW350" s="31"/>
      <c r="FX350" s="31"/>
      <c r="FY350" s="32"/>
      <c r="FZ350" s="32"/>
      <c r="GA350" s="32"/>
      <c r="GB350" s="32"/>
      <c r="GC350" s="30"/>
      <c r="GD350" s="29"/>
      <c r="GE350" s="30"/>
      <c r="GF350" s="33"/>
      <c r="GG350" s="34"/>
      <c r="GH350" s="36"/>
      <c r="GI350" s="26"/>
      <c r="GL350" s="26"/>
      <c r="GM350" s="29"/>
      <c r="GN350" s="30"/>
      <c r="GO350" s="30"/>
      <c r="GP350" s="30"/>
      <c r="GQ350" s="31"/>
      <c r="GR350" s="31"/>
      <c r="GS350" s="31"/>
      <c r="GT350" s="32"/>
      <c r="GU350" s="32"/>
      <c r="GV350" s="32"/>
      <c r="GW350" s="32"/>
      <c r="GX350" s="30"/>
      <c r="GY350" s="29"/>
      <c r="GZ350" s="30"/>
      <c r="HA350" s="33"/>
      <c r="HB350" s="34"/>
      <c r="HC350" s="36"/>
      <c r="HD350" s="26"/>
      <c r="HG350" s="26"/>
      <c r="HH350" s="29"/>
      <c r="HI350" s="30"/>
      <c r="HJ350" s="30"/>
      <c r="HK350" s="30"/>
      <c r="HL350" s="31"/>
      <c r="HM350" s="31"/>
      <c r="HN350" s="31"/>
      <c r="HO350" s="32"/>
      <c r="HP350" s="32"/>
      <c r="HQ350" s="32"/>
      <c r="HR350" s="32"/>
      <c r="HS350" s="30"/>
      <c r="HT350" s="29"/>
      <c r="HU350" s="30"/>
      <c r="HV350" s="33"/>
      <c r="HW350" s="34"/>
      <c r="HX350" s="36"/>
      <c r="HY350" s="26"/>
      <c r="IB350" s="26"/>
      <c r="IC350" s="29"/>
      <c r="ID350" s="30"/>
      <c r="IE350" s="30"/>
      <c r="IF350" s="30"/>
      <c r="IG350" s="31"/>
      <c r="IH350" s="31"/>
      <c r="II350" s="31"/>
      <c r="IJ350" s="32"/>
      <c r="IK350" s="32"/>
      <c r="IL350" s="32"/>
      <c r="IM350" s="32"/>
      <c r="IN350" s="30"/>
      <c r="IO350" s="29"/>
      <c r="IP350" s="30"/>
      <c r="IQ350" s="33"/>
      <c r="IR350" s="34"/>
      <c r="IS350" s="36"/>
      <c r="IT350" s="26"/>
    </row>
    <row r="351" spans="7:16" ht="15" customHeight="1">
      <c r="G351" s="30">
        <f t="shared" si="63"/>
        <v>0</v>
      </c>
      <c r="H351" s="30">
        <f t="shared" si="64"/>
        <v>0</v>
      </c>
      <c r="I351" s="30">
        <f t="shared" si="65"/>
        <v>0</v>
      </c>
      <c r="J351" s="31">
        <f t="shared" si="66"/>
        <v>0</v>
      </c>
      <c r="K351" s="31">
        <f t="shared" si="67"/>
        <v>0</v>
      </c>
      <c r="L351" s="31">
        <f t="shared" si="68"/>
        <v>0</v>
      </c>
      <c r="M351" s="32"/>
      <c r="N351" s="32"/>
      <c r="O351" s="32"/>
      <c r="P351" s="32"/>
    </row>
    <row r="352" spans="1:25" s="40" customFormat="1" ht="15" customHeight="1">
      <c r="A352" s="27"/>
      <c r="B352" s="26"/>
      <c r="C352" s="28"/>
      <c r="D352" s="28"/>
      <c r="E352" s="26"/>
      <c r="F352" s="29"/>
      <c r="G352" s="30">
        <f t="shared" si="63"/>
        <v>0</v>
      </c>
      <c r="H352" s="30">
        <f t="shared" si="64"/>
        <v>0</v>
      </c>
      <c r="I352" s="30">
        <f t="shared" si="65"/>
        <v>0</v>
      </c>
      <c r="J352" s="31">
        <f t="shared" si="66"/>
        <v>0</v>
      </c>
      <c r="K352" s="31">
        <f t="shared" si="67"/>
        <v>0</v>
      </c>
      <c r="L352" s="31">
        <f t="shared" si="68"/>
        <v>0</v>
      </c>
      <c r="M352" s="32"/>
      <c r="N352" s="32"/>
      <c r="O352" s="32"/>
      <c r="P352" s="32"/>
      <c r="Q352" s="30"/>
      <c r="R352" s="26"/>
      <c r="S352" s="30"/>
      <c r="T352" s="33"/>
      <c r="U352" s="34"/>
      <c r="X352" s="52"/>
      <c r="Y352" s="41"/>
    </row>
    <row r="353" spans="7:16" ht="15" customHeight="1">
      <c r="G353" s="30">
        <f t="shared" si="63"/>
        <v>0</v>
      </c>
      <c r="H353" s="30">
        <f t="shared" si="64"/>
        <v>0</v>
      </c>
      <c r="I353" s="30">
        <f t="shared" si="65"/>
        <v>0</v>
      </c>
      <c r="J353" s="31">
        <f t="shared" si="66"/>
        <v>0</v>
      </c>
      <c r="K353" s="31">
        <f t="shared" si="67"/>
        <v>0</v>
      </c>
      <c r="L353" s="31">
        <f t="shared" si="68"/>
        <v>0</v>
      </c>
      <c r="M353" s="32"/>
      <c r="N353" s="32"/>
      <c r="O353" s="32"/>
      <c r="P353" s="32"/>
    </row>
    <row r="354" spans="7:16" ht="15" customHeight="1">
      <c r="G354" s="30">
        <f t="shared" si="63"/>
        <v>0</v>
      </c>
      <c r="H354" s="30">
        <f t="shared" si="64"/>
        <v>0</v>
      </c>
      <c r="I354" s="30">
        <f t="shared" si="65"/>
        <v>0</v>
      </c>
      <c r="J354" s="31">
        <f t="shared" si="66"/>
        <v>0</v>
      </c>
      <c r="K354" s="31">
        <f t="shared" si="67"/>
        <v>0</v>
      </c>
      <c r="L354" s="31">
        <f t="shared" si="68"/>
        <v>0</v>
      </c>
      <c r="M354" s="32"/>
      <c r="N354" s="32"/>
      <c r="O354" s="32"/>
      <c r="P354" s="32"/>
    </row>
    <row r="355" spans="7:16" ht="15" customHeight="1">
      <c r="G355" s="30">
        <f t="shared" si="63"/>
        <v>0</v>
      </c>
      <c r="H355" s="30">
        <f t="shared" si="64"/>
        <v>0</v>
      </c>
      <c r="I355" s="30">
        <f t="shared" si="65"/>
        <v>0</v>
      </c>
      <c r="J355" s="31">
        <f t="shared" si="66"/>
        <v>0</v>
      </c>
      <c r="K355" s="31">
        <f t="shared" si="67"/>
        <v>0</v>
      </c>
      <c r="L355" s="31">
        <f t="shared" si="68"/>
        <v>0</v>
      </c>
      <c r="M355" s="32"/>
      <c r="N355" s="32"/>
      <c r="O355" s="32"/>
      <c r="P355" s="32"/>
    </row>
    <row r="356" spans="7:16" ht="15" customHeight="1">
      <c r="G356" s="30">
        <f t="shared" si="63"/>
        <v>0</v>
      </c>
      <c r="H356" s="30">
        <f t="shared" si="64"/>
        <v>0</v>
      </c>
      <c r="I356" s="30">
        <f t="shared" si="65"/>
        <v>0</v>
      </c>
      <c r="J356" s="31">
        <f t="shared" si="66"/>
        <v>0</v>
      </c>
      <c r="K356" s="31">
        <f t="shared" si="67"/>
        <v>0</v>
      </c>
      <c r="L356" s="31">
        <f t="shared" si="68"/>
        <v>0</v>
      </c>
      <c r="M356" s="32"/>
      <c r="N356" s="32"/>
      <c r="O356" s="32"/>
      <c r="P356" s="32"/>
    </row>
    <row r="357" spans="7:16" ht="15" customHeight="1">
      <c r="G357" s="30">
        <f t="shared" si="63"/>
        <v>0</v>
      </c>
      <c r="H357" s="30">
        <f t="shared" si="64"/>
        <v>0</v>
      </c>
      <c r="I357" s="30">
        <f t="shared" si="65"/>
        <v>0</v>
      </c>
      <c r="J357" s="31">
        <f t="shared" si="66"/>
        <v>0</v>
      </c>
      <c r="K357" s="31">
        <f t="shared" si="67"/>
        <v>0</v>
      </c>
      <c r="L357" s="31">
        <f t="shared" si="68"/>
        <v>0</v>
      </c>
      <c r="M357" s="32"/>
      <c r="N357" s="32"/>
      <c r="O357" s="32"/>
      <c r="P357" s="32"/>
    </row>
    <row r="358" spans="7:16" ht="15" customHeight="1">
      <c r="G358" s="30">
        <f t="shared" si="63"/>
        <v>0</v>
      </c>
      <c r="H358" s="30">
        <f t="shared" si="64"/>
        <v>0</v>
      </c>
      <c r="I358" s="30">
        <f t="shared" si="65"/>
        <v>0</v>
      </c>
      <c r="J358" s="31">
        <f t="shared" si="66"/>
        <v>0</v>
      </c>
      <c r="K358" s="31">
        <f t="shared" si="67"/>
        <v>0</v>
      </c>
      <c r="L358" s="31">
        <f t="shared" si="68"/>
        <v>0</v>
      </c>
      <c r="M358" s="32"/>
      <c r="N358" s="32"/>
      <c r="O358" s="32"/>
      <c r="P358" s="32"/>
    </row>
    <row r="359" spans="7:16" ht="15" customHeight="1">
      <c r="G359" s="30">
        <f t="shared" si="63"/>
        <v>0</v>
      </c>
      <c r="H359" s="30">
        <f t="shared" si="64"/>
        <v>0</v>
      </c>
      <c r="I359" s="30">
        <f t="shared" si="65"/>
        <v>0</v>
      </c>
      <c r="J359" s="31">
        <f t="shared" si="66"/>
        <v>0</v>
      </c>
      <c r="K359" s="31">
        <f t="shared" si="67"/>
        <v>0</v>
      </c>
      <c r="L359" s="31">
        <f t="shared" si="68"/>
        <v>0</v>
      </c>
      <c r="M359" s="32"/>
      <c r="N359" s="32"/>
      <c r="O359" s="32"/>
      <c r="P359" s="32"/>
    </row>
    <row r="360" spans="1:254" s="28" customFormat="1" ht="15" customHeight="1">
      <c r="A360" s="27"/>
      <c r="B360" s="26"/>
      <c r="E360" s="26"/>
      <c r="F360" s="29"/>
      <c r="G360" s="30"/>
      <c r="H360" s="30"/>
      <c r="I360" s="30"/>
      <c r="J360" s="31"/>
      <c r="K360" s="31"/>
      <c r="L360" s="31"/>
      <c r="M360" s="32"/>
      <c r="N360" s="32"/>
      <c r="O360" s="32"/>
      <c r="P360" s="32"/>
      <c r="Q360" s="30"/>
      <c r="R360" s="29"/>
      <c r="S360" s="30"/>
      <c r="T360" s="33"/>
      <c r="U360" s="34"/>
      <c r="V360" s="36"/>
      <c r="W360" s="26"/>
      <c r="X360" s="51"/>
      <c r="Y360" s="55"/>
      <c r="Z360" s="26"/>
      <c r="AA360" s="29"/>
      <c r="AB360" s="30"/>
      <c r="AC360" s="30"/>
      <c r="AD360" s="30"/>
      <c r="AE360" s="31"/>
      <c r="AF360" s="31"/>
      <c r="AG360" s="31"/>
      <c r="AH360" s="32"/>
      <c r="AI360" s="32"/>
      <c r="AJ360" s="32"/>
      <c r="AK360" s="32"/>
      <c r="AL360" s="30"/>
      <c r="AM360" s="29"/>
      <c r="AN360" s="30"/>
      <c r="AO360" s="33"/>
      <c r="AP360" s="34"/>
      <c r="AQ360" s="36"/>
      <c r="AR360" s="26"/>
      <c r="AU360" s="26"/>
      <c r="AV360" s="29"/>
      <c r="AW360" s="30"/>
      <c r="AX360" s="30"/>
      <c r="AY360" s="30"/>
      <c r="AZ360" s="31"/>
      <c r="BA360" s="31"/>
      <c r="BB360" s="31"/>
      <c r="BC360" s="32"/>
      <c r="BD360" s="32"/>
      <c r="BE360" s="32"/>
      <c r="BF360" s="32"/>
      <c r="BG360" s="30"/>
      <c r="BH360" s="29"/>
      <c r="BI360" s="30"/>
      <c r="BJ360" s="33"/>
      <c r="BK360" s="34"/>
      <c r="BL360" s="36"/>
      <c r="BM360" s="26"/>
      <c r="BP360" s="26"/>
      <c r="BQ360" s="29"/>
      <c r="BR360" s="30"/>
      <c r="BS360" s="30"/>
      <c r="BT360" s="30"/>
      <c r="BU360" s="31"/>
      <c r="BV360" s="31"/>
      <c r="BW360" s="31"/>
      <c r="BX360" s="32"/>
      <c r="BY360" s="32"/>
      <c r="BZ360" s="32"/>
      <c r="CA360" s="32"/>
      <c r="CB360" s="30"/>
      <c r="CC360" s="29"/>
      <c r="CD360" s="30"/>
      <c r="CE360" s="33"/>
      <c r="CF360" s="34"/>
      <c r="CG360" s="36"/>
      <c r="CH360" s="26"/>
      <c r="CK360" s="26"/>
      <c r="CL360" s="29"/>
      <c r="CM360" s="30"/>
      <c r="CN360" s="30"/>
      <c r="CO360" s="30"/>
      <c r="CP360" s="31"/>
      <c r="CQ360" s="31"/>
      <c r="CR360" s="31"/>
      <c r="CS360" s="32"/>
      <c r="CT360" s="32"/>
      <c r="CU360" s="32"/>
      <c r="CV360" s="32"/>
      <c r="CW360" s="30"/>
      <c r="CX360" s="29"/>
      <c r="CY360" s="30"/>
      <c r="CZ360" s="33"/>
      <c r="DA360" s="34"/>
      <c r="DB360" s="36"/>
      <c r="DC360" s="26"/>
      <c r="DF360" s="26"/>
      <c r="DG360" s="29"/>
      <c r="DH360" s="30"/>
      <c r="DI360" s="30"/>
      <c r="DJ360" s="30"/>
      <c r="DK360" s="31"/>
      <c r="DL360" s="31"/>
      <c r="DM360" s="31"/>
      <c r="DN360" s="32"/>
      <c r="DO360" s="32"/>
      <c r="DP360" s="32"/>
      <c r="DQ360" s="32"/>
      <c r="DR360" s="30"/>
      <c r="DS360" s="29"/>
      <c r="DT360" s="30"/>
      <c r="DU360" s="33"/>
      <c r="DV360" s="34"/>
      <c r="DW360" s="36"/>
      <c r="DX360" s="26"/>
      <c r="EA360" s="26"/>
      <c r="EB360" s="29"/>
      <c r="EC360" s="30"/>
      <c r="ED360" s="30"/>
      <c r="EE360" s="30"/>
      <c r="EF360" s="31"/>
      <c r="EG360" s="31"/>
      <c r="EH360" s="31"/>
      <c r="EI360" s="32"/>
      <c r="EJ360" s="32"/>
      <c r="EK360" s="32"/>
      <c r="EL360" s="32"/>
      <c r="EM360" s="30"/>
      <c r="EN360" s="29"/>
      <c r="EO360" s="30"/>
      <c r="EP360" s="33"/>
      <c r="EQ360" s="34"/>
      <c r="ER360" s="36"/>
      <c r="ES360" s="26"/>
      <c r="EV360" s="26"/>
      <c r="EW360" s="29"/>
      <c r="EX360" s="30"/>
      <c r="EY360" s="30"/>
      <c r="EZ360" s="30"/>
      <c r="FA360" s="31"/>
      <c r="FB360" s="31"/>
      <c r="FC360" s="31"/>
      <c r="FD360" s="32"/>
      <c r="FE360" s="32"/>
      <c r="FF360" s="32"/>
      <c r="FG360" s="32"/>
      <c r="FH360" s="30"/>
      <c r="FI360" s="29"/>
      <c r="FJ360" s="30"/>
      <c r="FK360" s="33"/>
      <c r="FL360" s="34"/>
      <c r="FM360" s="36"/>
      <c r="FN360" s="26"/>
      <c r="FQ360" s="26"/>
      <c r="FR360" s="29"/>
      <c r="FS360" s="30"/>
      <c r="FT360" s="30"/>
      <c r="FU360" s="30"/>
      <c r="FV360" s="31"/>
      <c r="FW360" s="31"/>
      <c r="FX360" s="31"/>
      <c r="FY360" s="32"/>
      <c r="FZ360" s="32"/>
      <c r="GA360" s="32"/>
      <c r="GB360" s="32"/>
      <c r="GC360" s="30"/>
      <c r="GD360" s="29"/>
      <c r="GE360" s="30"/>
      <c r="GF360" s="33"/>
      <c r="GG360" s="34"/>
      <c r="GH360" s="36"/>
      <c r="GI360" s="26"/>
      <c r="GL360" s="26"/>
      <c r="GM360" s="29"/>
      <c r="GN360" s="30"/>
      <c r="GO360" s="30"/>
      <c r="GP360" s="30"/>
      <c r="GQ360" s="31"/>
      <c r="GR360" s="31"/>
      <c r="GS360" s="31"/>
      <c r="GT360" s="32"/>
      <c r="GU360" s="32"/>
      <c r="GV360" s="32"/>
      <c r="GW360" s="32"/>
      <c r="GX360" s="30"/>
      <c r="GY360" s="29"/>
      <c r="GZ360" s="30"/>
      <c r="HA360" s="33"/>
      <c r="HB360" s="34"/>
      <c r="HC360" s="36"/>
      <c r="HD360" s="26"/>
      <c r="HG360" s="26"/>
      <c r="HH360" s="29"/>
      <c r="HI360" s="30"/>
      <c r="HJ360" s="30"/>
      <c r="HK360" s="30"/>
      <c r="HL360" s="31"/>
      <c r="HM360" s="31"/>
      <c r="HN360" s="31"/>
      <c r="HO360" s="32"/>
      <c r="HP360" s="32"/>
      <c r="HQ360" s="32"/>
      <c r="HR360" s="32"/>
      <c r="HS360" s="30"/>
      <c r="HT360" s="29"/>
      <c r="HU360" s="30"/>
      <c r="HV360" s="33"/>
      <c r="HW360" s="34"/>
      <c r="HX360" s="36"/>
      <c r="HY360" s="26"/>
      <c r="IB360" s="26"/>
      <c r="IC360" s="29"/>
      <c r="ID360" s="30"/>
      <c r="IE360" s="30"/>
      <c r="IF360" s="30"/>
      <c r="IG360" s="31"/>
      <c r="IH360" s="31"/>
      <c r="II360" s="31"/>
      <c r="IJ360" s="32"/>
      <c r="IK360" s="32"/>
      <c r="IL360" s="32"/>
      <c r="IM360" s="32"/>
      <c r="IN360" s="30"/>
      <c r="IO360" s="29"/>
      <c r="IP360" s="30"/>
      <c r="IQ360" s="33"/>
      <c r="IR360" s="34"/>
      <c r="IS360" s="36"/>
      <c r="IT360" s="26"/>
    </row>
    <row r="361" spans="7:16" ht="15" customHeight="1">
      <c r="G361" s="30">
        <f>F361*2.2046</f>
        <v>0</v>
      </c>
      <c r="H361" s="30">
        <f aca="true" t="shared" si="69" ref="H361:I364">(G361-J361)*16</f>
        <v>0</v>
      </c>
      <c r="I361" s="30">
        <f t="shared" si="69"/>
        <v>0</v>
      </c>
      <c r="J361" s="31">
        <f aca="true" t="shared" si="70" ref="J361:K364">ROUNDDOWN(G361,0)</f>
        <v>0</v>
      </c>
      <c r="K361" s="31">
        <f t="shared" si="70"/>
        <v>0</v>
      </c>
      <c r="L361" s="31">
        <f>ROUND(I361,0)</f>
        <v>0</v>
      </c>
      <c r="M361" s="32"/>
      <c r="N361" s="32"/>
      <c r="O361" s="32"/>
      <c r="P361" s="32"/>
    </row>
    <row r="362" spans="7:16" ht="15" customHeight="1">
      <c r="G362" s="30">
        <f>F362*2.2046</f>
        <v>0</v>
      </c>
      <c r="H362" s="30">
        <f t="shared" si="69"/>
        <v>0</v>
      </c>
      <c r="I362" s="30">
        <f t="shared" si="69"/>
        <v>0</v>
      </c>
      <c r="J362" s="31">
        <f t="shared" si="70"/>
        <v>0</v>
      </c>
      <c r="K362" s="31">
        <f t="shared" si="70"/>
        <v>0</v>
      </c>
      <c r="L362" s="31">
        <f>ROUND(I362,0)</f>
        <v>0</v>
      </c>
      <c r="M362" s="32"/>
      <c r="N362" s="32"/>
      <c r="O362" s="32"/>
      <c r="P362" s="32"/>
    </row>
    <row r="363" spans="1:254" s="28" customFormat="1" ht="15" customHeight="1">
      <c r="A363" s="27"/>
      <c r="B363" s="26"/>
      <c r="E363" s="26"/>
      <c r="F363" s="29"/>
      <c r="G363" s="30">
        <f>F363*2.2046</f>
        <v>0</v>
      </c>
      <c r="H363" s="30">
        <f t="shared" si="69"/>
        <v>0</v>
      </c>
      <c r="I363" s="30">
        <f t="shared" si="69"/>
        <v>0</v>
      </c>
      <c r="J363" s="31">
        <f t="shared" si="70"/>
        <v>0</v>
      </c>
      <c r="K363" s="31">
        <f t="shared" si="70"/>
        <v>0</v>
      </c>
      <c r="L363" s="31">
        <f>ROUND(I363,0)</f>
        <v>0</v>
      </c>
      <c r="M363" s="32"/>
      <c r="N363" s="32"/>
      <c r="O363" s="32"/>
      <c r="P363" s="32"/>
      <c r="Q363" s="30"/>
      <c r="R363" s="26"/>
      <c r="S363" s="30"/>
      <c r="T363" s="33"/>
      <c r="U363" s="34"/>
      <c r="V363" s="36"/>
      <c r="W363" s="26"/>
      <c r="X363" s="51"/>
      <c r="Y363" s="55"/>
      <c r="Z363" s="26"/>
      <c r="AA363" s="29"/>
      <c r="AB363" s="30"/>
      <c r="AC363" s="30"/>
      <c r="AD363" s="30"/>
      <c r="AE363" s="31"/>
      <c r="AF363" s="31"/>
      <c r="AG363" s="31"/>
      <c r="AH363" s="32"/>
      <c r="AI363" s="32"/>
      <c r="AJ363" s="32"/>
      <c r="AK363" s="32"/>
      <c r="AL363" s="30"/>
      <c r="AM363" s="29"/>
      <c r="AN363" s="30"/>
      <c r="AO363" s="33"/>
      <c r="AP363" s="34"/>
      <c r="AQ363" s="36"/>
      <c r="AR363" s="26"/>
      <c r="AU363" s="26"/>
      <c r="AV363" s="29"/>
      <c r="AW363" s="30"/>
      <c r="AX363" s="30"/>
      <c r="AY363" s="30"/>
      <c r="AZ363" s="31"/>
      <c r="BA363" s="31"/>
      <c r="BB363" s="31"/>
      <c r="BC363" s="32"/>
      <c r="BD363" s="32"/>
      <c r="BE363" s="32"/>
      <c r="BF363" s="32"/>
      <c r="BG363" s="30"/>
      <c r="BH363" s="29"/>
      <c r="BI363" s="30"/>
      <c r="BJ363" s="33"/>
      <c r="BK363" s="34"/>
      <c r="BL363" s="36"/>
      <c r="BM363" s="26"/>
      <c r="BP363" s="26"/>
      <c r="BQ363" s="29"/>
      <c r="BR363" s="30"/>
      <c r="BS363" s="30"/>
      <c r="BT363" s="30"/>
      <c r="BU363" s="31"/>
      <c r="BV363" s="31"/>
      <c r="BW363" s="31"/>
      <c r="BX363" s="32"/>
      <c r="BY363" s="32"/>
      <c r="BZ363" s="32"/>
      <c r="CA363" s="32"/>
      <c r="CB363" s="30"/>
      <c r="CC363" s="29"/>
      <c r="CD363" s="30"/>
      <c r="CE363" s="33"/>
      <c r="CF363" s="34"/>
      <c r="CG363" s="36"/>
      <c r="CH363" s="26"/>
      <c r="CK363" s="26"/>
      <c r="CL363" s="29"/>
      <c r="CM363" s="30"/>
      <c r="CN363" s="30"/>
      <c r="CO363" s="30"/>
      <c r="CP363" s="31"/>
      <c r="CQ363" s="31"/>
      <c r="CR363" s="31"/>
      <c r="CS363" s="32"/>
      <c r="CT363" s="32"/>
      <c r="CU363" s="32"/>
      <c r="CV363" s="32"/>
      <c r="CW363" s="30"/>
      <c r="CX363" s="29"/>
      <c r="CY363" s="30"/>
      <c r="CZ363" s="33"/>
      <c r="DA363" s="34"/>
      <c r="DB363" s="36"/>
      <c r="DC363" s="26"/>
      <c r="DF363" s="26"/>
      <c r="DG363" s="29"/>
      <c r="DH363" s="30"/>
      <c r="DI363" s="30"/>
      <c r="DJ363" s="30"/>
      <c r="DK363" s="31"/>
      <c r="DL363" s="31"/>
      <c r="DM363" s="31"/>
      <c r="DN363" s="32"/>
      <c r="DO363" s="32"/>
      <c r="DP363" s="32"/>
      <c r="DQ363" s="32"/>
      <c r="DR363" s="30"/>
      <c r="DS363" s="29"/>
      <c r="DT363" s="30"/>
      <c r="DU363" s="33"/>
      <c r="DV363" s="34"/>
      <c r="DW363" s="36"/>
      <c r="DX363" s="26"/>
      <c r="EA363" s="26"/>
      <c r="EB363" s="29"/>
      <c r="EC363" s="30"/>
      <c r="ED363" s="30"/>
      <c r="EE363" s="30"/>
      <c r="EF363" s="31"/>
      <c r="EG363" s="31"/>
      <c r="EH363" s="31"/>
      <c r="EI363" s="32"/>
      <c r="EJ363" s="32"/>
      <c r="EK363" s="32"/>
      <c r="EL363" s="32"/>
      <c r="EM363" s="30"/>
      <c r="EN363" s="29"/>
      <c r="EO363" s="30"/>
      <c r="EP363" s="33"/>
      <c r="EQ363" s="34"/>
      <c r="ER363" s="36"/>
      <c r="ES363" s="26"/>
      <c r="EV363" s="26"/>
      <c r="EW363" s="29"/>
      <c r="EX363" s="30"/>
      <c r="EY363" s="30"/>
      <c r="EZ363" s="30"/>
      <c r="FA363" s="31"/>
      <c r="FB363" s="31"/>
      <c r="FC363" s="31"/>
      <c r="FD363" s="32"/>
      <c r="FE363" s="32"/>
      <c r="FF363" s="32"/>
      <c r="FG363" s="32"/>
      <c r="FH363" s="30"/>
      <c r="FI363" s="29"/>
      <c r="FJ363" s="30"/>
      <c r="FK363" s="33"/>
      <c r="FL363" s="34"/>
      <c r="FM363" s="36"/>
      <c r="FN363" s="26"/>
      <c r="FQ363" s="26"/>
      <c r="FR363" s="29"/>
      <c r="FS363" s="30"/>
      <c r="FT363" s="30"/>
      <c r="FU363" s="30"/>
      <c r="FV363" s="31"/>
      <c r="FW363" s="31"/>
      <c r="FX363" s="31"/>
      <c r="FY363" s="32"/>
      <c r="FZ363" s="32"/>
      <c r="GA363" s="32"/>
      <c r="GB363" s="32"/>
      <c r="GC363" s="30"/>
      <c r="GD363" s="29"/>
      <c r="GE363" s="30"/>
      <c r="GF363" s="33"/>
      <c r="GG363" s="34"/>
      <c r="GH363" s="36"/>
      <c r="GI363" s="26"/>
      <c r="GL363" s="26"/>
      <c r="GM363" s="29"/>
      <c r="GN363" s="30"/>
      <c r="GO363" s="30"/>
      <c r="GP363" s="30"/>
      <c r="GQ363" s="31"/>
      <c r="GR363" s="31"/>
      <c r="GS363" s="31"/>
      <c r="GT363" s="32"/>
      <c r="GU363" s="32"/>
      <c r="GV363" s="32"/>
      <c r="GW363" s="32"/>
      <c r="GX363" s="30"/>
      <c r="GY363" s="29"/>
      <c r="GZ363" s="30"/>
      <c r="HA363" s="33"/>
      <c r="HB363" s="34"/>
      <c r="HC363" s="36"/>
      <c r="HD363" s="26"/>
      <c r="HG363" s="26"/>
      <c r="HH363" s="29"/>
      <c r="HI363" s="30"/>
      <c r="HJ363" s="30"/>
      <c r="HK363" s="30"/>
      <c r="HL363" s="31"/>
      <c r="HM363" s="31"/>
      <c r="HN363" s="31"/>
      <c r="HO363" s="32"/>
      <c r="HP363" s="32"/>
      <c r="HQ363" s="32"/>
      <c r="HR363" s="32"/>
      <c r="HS363" s="30"/>
      <c r="HT363" s="29"/>
      <c r="HU363" s="30"/>
      <c r="HV363" s="33"/>
      <c r="HW363" s="34"/>
      <c r="HX363" s="36"/>
      <c r="HY363" s="26"/>
      <c r="IB363" s="26"/>
      <c r="IC363" s="29"/>
      <c r="ID363" s="30"/>
      <c r="IE363" s="30"/>
      <c r="IF363" s="30"/>
      <c r="IG363" s="31"/>
      <c r="IH363" s="31"/>
      <c r="II363" s="31"/>
      <c r="IJ363" s="32"/>
      <c r="IK363" s="32"/>
      <c r="IL363" s="32"/>
      <c r="IM363" s="32"/>
      <c r="IN363" s="30"/>
      <c r="IO363" s="29"/>
      <c r="IP363" s="30"/>
      <c r="IQ363" s="33"/>
      <c r="IR363" s="34"/>
      <c r="IS363" s="36"/>
      <c r="IT363" s="26"/>
    </row>
    <row r="364" spans="1:25" s="40" customFormat="1" ht="15" customHeight="1">
      <c r="A364" s="27"/>
      <c r="B364" s="26"/>
      <c r="C364" s="28"/>
      <c r="D364" s="28"/>
      <c r="E364" s="26"/>
      <c r="F364" s="29"/>
      <c r="G364" s="30">
        <f>F364*2.2046</f>
        <v>0</v>
      </c>
      <c r="H364" s="30">
        <f t="shared" si="69"/>
        <v>0</v>
      </c>
      <c r="I364" s="30">
        <f t="shared" si="69"/>
        <v>0</v>
      </c>
      <c r="J364" s="31">
        <f t="shared" si="70"/>
        <v>0</v>
      </c>
      <c r="K364" s="31">
        <f t="shared" si="70"/>
        <v>0</v>
      </c>
      <c r="L364" s="31">
        <f>ROUND(I364,0)</f>
        <v>0</v>
      </c>
      <c r="M364" s="32"/>
      <c r="N364" s="32"/>
      <c r="O364" s="32"/>
      <c r="P364" s="32"/>
      <c r="Q364" s="30"/>
      <c r="R364" s="26"/>
      <c r="S364" s="30"/>
      <c r="T364" s="33"/>
      <c r="U364" s="34"/>
      <c r="X364" s="52"/>
      <c r="Y364" s="41"/>
    </row>
    <row r="365" spans="1:254" s="28" customFormat="1" ht="15" customHeight="1">
      <c r="A365" s="27"/>
      <c r="B365" s="26"/>
      <c r="E365" s="26"/>
      <c r="F365" s="29"/>
      <c r="G365" s="30"/>
      <c r="H365" s="30"/>
      <c r="I365" s="30"/>
      <c r="J365" s="31"/>
      <c r="K365" s="31"/>
      <c r="L365" s="31"/>
      <c r="M365" s="32"/>
      <c r="N365" s="32"/>
      <c r="O365" s="32"/>
      <c r="P365" s="32"/>
      <c r="Q365" s="30"/>
      <c r="R365" s="29"/>
      <c r="S365" s="30"/>
      <c r="T365" s="39"/>
      <c r="U365" s="34"/>
      <c r="V365" s="36"/>
      <c r="W365" s="26"/>
      <c r="X365" s="51"/>
      <c r="Y365" s="55"/>
      <c r="Z365" s="26"/>
      <c r="AA365" s="29"/>
      <c r="AB365" s="30"/>
      <c r="AC365" s="30"/>
      <c r="AD365" s="30"/>
      <c r="AE365" s="31"/>
      <c r="AF365" s="31"/>
      <c r="AG365" s="31"/>
      <c r="AH365" s="32"/>
      <c r="AI365" s="32"/>
      <c r="AJ365" s="32"/>
      <c r="AK365" s="32"/>
      <c r="AL365" s="30"/>
      <c r="AM365" s="29"/>
      <c r="AN365" s="30"/>
      <c r="AO365" s="33"/>
      <c r="AP365" s="34"/>
      <c r="AQ365" s="36"/>
      <c r="AR365" s="26"/>
      <c r="AU365" s="26"/>
      <c r="AV365" s="29"/>
      <c r="AW365" s="30"/>
      <c r="AX365" s="30"/>
      <c r="AY365" s="30"/>
      <c r="AZ365" s="31"/>
      <c r="BA365" s="31"/>
      <c r="BB365" s="31"/>
      <c r="BC365" s="32"/>
      <c r="BD365" s="32"/>
      <c r="BE365" s="32"/>
      <c r="BF365" s="32"/>
      <c r="BG365" s="30"/>
      <c r="BH365" s="29"/>
      <c r="BI365" s="30"/>
      <c r="BJ365" s="33"/>
      <c r="BK365" s="34"/>
      <c r="BL365" s="36"/>
      <c r="BM365" s="26"/>
      <c r="BP365" s="26"/>
      <c r="BQ365" s="29"/>
      <c r="BR365" s="30"/>
      <c r="BS365" s="30"/>
      <c r="BT365" s="30"/>
      <c r="BU365" s="31"/>
      <c r="BV365" s="31"/>
      <c r="BW365" s="31"/>
      <c r="BX365" s="32"/>
      <c r="BY365" s="32"/>
      <c r="BZ365" s="32"/>
      <c r="CA365" s="32"/>
      <c r="CB365" s="30"/>
      <c r="CC365" s="29"/>
      <c r="CD365" s="30"/>
      <c r="CE365" s="33"/>
      <c r="CF365" s="34"/>
      <c r="CG365" s="36"/>
      <c r="CH365" s="26"/>
      <c r="CK365" s="26"/>
      <c r="CL365" s="29"/>
      <c r="CM365" s="30"/>
      <c r="CN365" s="30"/>
      <c r="CO365" s="30"/>
      <c r="CP365" s="31"/>
      <c r="CQ365" s="31"/>
      <c r="CR365" s="31"/>
      <c r="CS365" s="32"/>
      <c r="CT365" s="32"/>
      <c r="CU365" s="32"/>
      <c r="CV365" s="32"/>
      <c r="CW365" s="30"/>
      <c r="CX365" s="29"/>
      <c r="CY365" s="30"/>
      <c r="CZ365" s="33"/>
      <c r="DA365" s="34"/>
      <c r="DB365" s="36"/>
      <c r="DC365" s="26"/>
      <c r="DF365" s="26"/>
      <c r="DG365" s="29"/>
      <c r="DH365" s="30"/>
      <c r="DI365" s="30"/>
      <c r="DJ365" s="30"/>
      <c r="DK365" s="31"/>
      <c r="DL365" s="31"/>
      <c r="DM365" s="31"/>
      <c r="DN365" s="32"/>
      <c r="DO365" s="32"/>
      <c r="DP365" s="32"/>
      <c r="DQ365" s="32"/>
      <c r="DR365" s="30"/>
      <c r="DS365" s="29"/>
      <c r="DT365" s="30"/>
      <c r="DU365" s="33"/>
      <c r="DV365" s="34"/>
      <c r="DW365" s="36"/>
      <c r="DX365" s="26"/>
      <c r="EA365" s="26"/>
      <c r="EB365" s="29"/>
      <c r="EC365" s="30"/>
      <c r="ED365" s="30"/>
      <c r="EE365" s="30"/>
      <c r="EF365" s="31"/>
      <c r="EG365" s="31"/>
      <c r="EH365" s="31"/>
      <c r="EI365" s="32"/>
      <c r="EJ365" s="32"/>
      <c r="EK365" s="32"/>
      <c r="EL365" s="32"/>
      <c r="EM365" s="30"/>
      <c r="EN365" s="29"/>
      <c r="EO365" s="30"/>
      <c r="EP365" s="33"/>
      <c r="EQ365" s="34"/>
      <c r="ER365" s="36"/>
      <c r="ES365" s="26"/>
      <c r="EV365" s="26"/>
      <c r="EW365" s="29"/>
      <c r="EX365" s="30"/>
      <c r="EY365" s="30"/>
      <c r="EZ365" s="30"/>
      <c r="FA365" s="31"/>
      <c r="FB365" s="31"/>
      <c r="FC365" s="31"/>
      <c r="FD365" s="32"/>
      <c r="FE365" s="32"/>
      <c r="FF365" s="32"/>
      <c r="FG365" s="32"/>
      <c r="FH365" s="30"/>
      <c r="FI365" s="29"/>
      <c r="FJ365" s="30"/>
      <c r="FK365" s="33"/>
      <c r="FL365" s="34"/>
      <c r="FM365" s="36"/>
      <c r="FN365" s="26"/>
      <c r="FQ365" s="26"/>
      <c r="FR365" s="29"/>
      <c r="FS365" s="30"/>
      <c r="FT365" s="30"/>
      <c r="FU365" s="30"/>
      <c r="FV365" s="31"/>
      <c r="FW365" s="31"/>
      <c r="FX365" s="31"/>
      <c r="FY365" s="32"/>
      <c r="FZ365" s="32"/>
      <c r="GA365" s="32"/>
      <c r="GB365" s="32"/>
      <c r="GC365" s="30"/>
      <c r="GD365" s="29"/>
      <c r="GE365" s="30"/>
      <c r="GF365" s="33"/>
      <c r="GG365" s="34"/>
      <c r="GH365" s="36"/>
      <c r="GI365" s="26"/>
      <c r="GL365" s="26"/>
      <c r="GM365" s="29"/>
      <c r="GN365" s="30"/>
      <c r="GO365" s="30"/>
      <c r="GP365" s="30"/>
      <c r="GQ365" s="31"/>
      <c r="GR365" s="31"/>
      <c r="GS365" s="31"/>
      <c r="GT365" s="32"/>
      <c r="GU365" s="32"/>
      <c r="GV365" s="32"/>
      <c r="GW365" s="32"/>
      <c r="GX365" s="30"/>
      <c r="GY365" s="29"/>
      <c r="GZ365" s="30"/>
      <c r="HA365" s="33"/>
      <c r="HB365" s="34"/>
      <c r="HC365" s="36"/>
      <c r="HD365" s="26"/>
      <c r="HG365" s="26"/>
      <c r="HH365" s="29"/>
      <c r="HI365" s="30"/>
      <c r="HJ365" s="30"/>
      <c r="HK365" s="30"/>
      <c r="HL365" s="31"/>
      <c r="HM365" s="31"/>
      <c r="HN365" s="31"/>
      <c r="HO365" s="32"/>
      <c r="HP365" s="32"/>
      <c r="HQ365" s="32"/>
      <c r="HR365" s="32"/>
      <c r="HS365" s="30"/>
      <c r="HT365" s="29"/>
      <c r="HU365" s="30"/>
      <c r="HV365" s="33"/>
      <c r="HW365" s="34"/>
      <c r="HX365" s="36"/>
      <c r="HY365" s="26"/>
      <c r="IB365" s="26"/>
      <c r="IC365" s="29"/>
      <c r="ID365" s="30"/>
      <c r="IE365" s="30"/>
      <c r="IF365" s="30"/>
      <c r="IG365" s="31"/>
      <c r="IH365" s="31"/>
      <c r="II365" s="31"/>
      <c r="IJ365" s="32"/>
      <c r="IK365" s="32"/>
      <c r="IL365" s="32"/>
      <c r="IM365" s="32"/>
      <c r="IN365" s="30"/>
      <c r="IO365" s="29"/>
      <c r="IP365" s="30"/>
      <c r="IQ365" s="33"/>
      <c r="IR365" s="34"/>
      <c r="IS365" s="36"/>
      <c r="IT365" s="26"/>
    </row>
    <row r="366" spans="7:16" ht="15" customHeight="1">
      <c r="G366" s="30">
        <f>F366*2.2046</f>
        <v>0</v>
      </c>
      <c r="H366" s="30">
        <f>(G366-J366)*16</f>
        <v>0</v>
      </c>
      <c r="I366" s="30">
        <f>(H366-K366)*16</f>
        <v>0</v>
      </c>
      <c r="J366" s="31">
        <f>ROUNDDOWN(G366,0)</f>
        <v>0</v>
      </c>
      <c r="K366" s="31">
        <f>ROUNDDOWN(H366,0)</f>
        <v>0</v>
      </c>
      <c r="L366" s="31">
        <f>ROUND(I366,0)</f>
        <v>0</v>
      </c>
      <c r="M366" s="32"/>
      <c r="N366" s="32"/>
      <c r="O366" s="32"/>
      <c r="P366" s="32"/>
    </row>
    <row r="367" spans="7:16" ht="15" customHeight="1">
      <c r="G367" s="30">
        <f>F367*2.2046</f>
        <v>0</v>
      </c>
      <c r="H367" s="30">
        <f>(G367-J367)*16</f>
        <v>0</v>
      </c>
      <c r="I367" s="30">
        <f>(H367-K367)*16</f>
        <v>0</v>
      </c>
      <c r="J367" s="31">
        <f>ROUNDDOWN(G367,0)</f>
        <v>0</v>
      </c>
      <c r="K367" s="31">
        <f>ROUNDDOWN(H367,0)</f>
        <v>0</v>
      </c>
      <c r="L367" s="31">
        <f>ROUND(I367,0)</f>
        <v>0</v>
      </c>
      <c r="M367" s="32"/>
      <c r="N367" s="32"/>
      <c r="O367" s="32"/>
      <c r="P367" s="32"/>
    </row>
    <row r="368" spans="1:25" s="40" customFormat="1" ht="15" customHeight="1">
      <c r="A368" s="27"/>
      <c r="B368" s="26"/>
      <c r="C368" s="28"/>
      <c r="D368" s="28"/>
      <c r="E368" s="26"/>
      <c r="F368" s="29"/>
      <c r="G368" s="30"/>
      <c r="H368" s="30"/>
      <c r="I368" s="30"/>
      <c r="J368" s="31"/>
      <c r="K368" s="31"/>
      <c r="L368" s="31"/>
      <c r="M368" s="32"/>
      <c r="N368" s="32"/>
      <c r="O368" s="32"/>
      <c r="P368" s="32"/>
      <c r="Q368" s="30"/>
      <c r="R368" s="29"/>
      <c r="S368" s="30"/>
      <c r="T368" s="33"/>
      <c r="U368" s="34"/>
      <c r="X368" s="52"/>
      <c r="Y368" s="41"/>
    </row>
    <row r="369" spans="1:254" s="28" customFormat="1" ht="15" customHeight="1">
      <c r="A369" s="27"/>
      <c r="B369" s="26"/>
      <c r="E369" s="26"/>
      <c r="F369" s="29"/>
      <c r="G369" s="30">
        <f aca="true" t="shared" si="71" ref="G369:G375">F369*2.2046</f>
        <v>0</v>
      </c>
      <c r="H369" s="30">
        <f aca="true" t="shared" si="72" ref="H369:I375">(G369-J369)*16</f>
        <v>0</v>
      </c>
      <c r="I369" s="30">
        <f t="shared" si="72"/>
        <v>0</v>
      </c>
      <c r="J369" s="31">
        <f aca="true" t="shared" si="73" ref="J369:K375">ROUNDDOWN(G369,0)</f>
        <v>0</v>
      </c>
      <c r="K369" s="31">
        <f t="shared" si="73"/>
        <v>0</v>
      </c>
      <c r="L369" s="31">
        <f aca="true" t="shared" si="74" ref="L369:L375">ROUND(I369,0)</f>
        <v>0</v>
      </c>
      <c r="M369" s="32"/>
      <c r="N369" s="32"/>
      <c r="O369" s="32"/>
      <c r="P369" s="32"/>
      <c r="Q369" s="30"/>
      <c r="R369" s="26"/>
      <c r="S369" s="30"/>
      <c r="T369" s="33"/>
      <c r="U369" s="34"/>
      <c r="V369" s="36"/>
      <c r="W369" s="26"/>
      <c r="X369" s="51"/>
      <c r="Y369" s="55"/>
      <c r="Z369" s="26"/>
      <c r="AA369" s="29"/>
      <c r="AB369" s="30"/>
      <c r="AC369" s="30"/>
      <c r="AD369" s="30"/>
      <c r="AE369" s="31"/>
      <c r="AF369" s="31"/>
      <c r="AG369" s="31"/>
      <c r="AH369" s="32"/>
      <c r="AI369" s="32"/>
      <c r="AJ369" s="32"/>
      <c r="AK369" s="32"/>
      <c r="AL369" s="30"/>
      <c r="AM369" s="29"/>
      <c r="AN369" s="30"/>
      <c r="AO369" s="33"/>
      <c r="AP369" s="34"/>
      <c r="AQ369" s="36"/>
      <c r="AR369" s="26"/>
      <c r="AU369" s="26"/>
      <c r="AV369" s="29"/>
      <c r="AW369" s="30"/>
      <c r="AX369" s="30"/>
      <c r="AY369" s="30"/>
      <c r="AZ369" s="31"/>
      <c r="BA369" s="31"/>
      <c r="BB369" s="31"/>
      <c r="BC369" s="32"/>
      <c r="BD369" s="32"/>
      <c r="BE369" s="32"/>
      <c r="BF369" s="32"/>
      <c r="BG369" s="30"/>
      <c r="BH369" s="29"/>
      <c r="BI369" s="30"/>
      <c r="BJ369" s="33"/>
      <c r="BK369" s="34"/>
      <c r="BL369" s="36"/>
      <c r="BM369" s="26"/>
      <c r="BP369" s="26"/>
      <c r="BQ369" s="29"/>
      <c r="BR369" s="30"/>
      <c r="BS369" s="30"/>
      <c r="BT369" s="30"/>
      <c r="BU369" s="31"/>
      <c r="BV369" s="31"/>
      <c r="BW369" s="31"/>
      <c r="BX369" s="32"/>
      <c r="BY369" s="32"/>
      <c r="BZ369" s="32"/>
      <c r="CA369" s="32"/>
      <c r="CB369" s="30"/>
      <c r="CC369" s="29"/>
      <c r="CD369" s="30"/>
      <c r="CE369" s="33"/>
      <c r="CF369" s="34"/>
      <c r="CG369" s="36"/>
      <c r="CH369" s="26"/>
      <c r="CK369" s="26"/>
      <c r="CL369" s="29"/>
      <c r="CM369" s="30"/>
      <c r="CN369" s="30"/>
      <c r="CO369" s="30"/>
      <c r="CP369" s="31"/>
      <c r="CQ369" s="31"/>
      <c r="CR369" s="31"/>
      <c r="CS369" s="32"/>
      <c r="CT369" s="32"/>
      <c r="CU369" s="32"/>
      <c r="CV369" s="32"/>
      <c r="CW369" s="30"/>
      <c r="CX369" s="29"/>
      <c r="CY369" s="30"/>
      <c r="CZ369" s="33"/>
      <c r="DA369" s="34"/>
      <c r="DB369" s="36"/>
      <c r="DC369" s="26"/>
      <c r="DF369" s="26"/>
      <c r="DG369" s="29"/>
      <c r="DH369" s="30"/>
      <c r="DI369" s="30"/>
      <c r="DJ369" s="30"/>
      <c r="DK369" s="31"/>
      <c r="DL369" s="31"/>
      <c r="DM369" s="31"/>
      <c r="DN369" s="32"/>
      <c r="DO369" s="32"/>
      <c r="DP369" s="32"/>
      <c r="DQ369" s="32"/>
      <c r="DR369" s="30"/>
      <c r="DS369" s="29"/>
      <c r="DT369" s="30"/>
      <c r="DU369" s="33"/>
      <c r="DV369" s="34"/>
      <c r="DW369" s="36"/>
      <c r="DX369" s="26"/>
      <c r="EA369" s="26"/>
      <c r="EB369" s="29"/>
      <c r="EC369" s="30"/>
      <c r="ED369" s="30"/>
      <c r="EE369" s="30"/>
      <c r="EF369" s="31"/>
      <c r="EG369" s="31"/>
      <c r="EH369" s="31"/>
      <c r="EI369" s="32"/>
      <c r="EJ369" s="32"/>
      <c r="EK369" s="32"/>
      <c r="EL369" s="32"/>
      <c r="EM369" s="30"/>
      <c r="EN369" s="29"/>
      <c r="EO369" s="30"/>
      <c r="EP369" s="33"/>
      <c r="EQ369" s="34"/>
      <c r="ER369" s="36"/>
      <c r="ES369" s="26"/>
      <c r="EV369" s="26"/>
      <c r="EW369" s="29"/>
      <c r="EX369" s="30"/>
      <c r="EY369" s="30"/>
      <c r="EZ369" s="30"/>
      <c r="FA369" s="31"/>
      <c r="FB369" s="31"/>
      <c r="FC369" s="31"/>
      <c r="FD369" s="32"/>
      <c r="FE369" s="32"/>
      <c r="FF369" s="32"/>
      <c r="FG369" s="32"/>
      <c r="FH369" s="30"/>
      <c r="FI369" s="29"/>
      <c r="FJ369" s="30"/>
      <c r="FK369" s="33"/>
      <c r="FL369" s="34"/>
      <c r="FM369" s="36"/>
      <c r="FN369" s="26"/>
      <c r="FQ369" s="26"/>
      <c r="FR369" s="29"/>
      <c r="FS369" s="30"/>
      <c r="FT369" s="30"/>
      <c r="FU369" s="30"/>
      <c r="FV369" s="31"/>
      <c r="FW369" s="31"/>
      <c r="FX369" s="31"/>
      <c r="FY369" s="32"/>
      <c r="FZ369" s="32"/>
      <c r="GA369" s="32"/>
      <c r="GB369" s="32"/>
      <c r="GC369" s="30"/>
      <c r="GD369" s="29"/>
      <c r="GE369" s="30"/>
      <c r="GF369" s="33"/>
      <c r="GG369" s="34"/>
      <c r="GH369" s="36"/>
      <c r="GI369" s="26"/>
      <c r="GL369" s="26"/>
      <c r="GM369" s="29"/>
      <c r="GN369" s="30"/>
      <c r="GO369" s="30"/>
      <c r="GP369" s="30"/>
      <c r="GQ369" s="31"/>
      <c r="GR369" s="31"/>
      <c r="GS369" s="31"/>
      <c r="GT369" s="32"/>
      <c r="GU369" s="32"/>
      <c r="GV369" s="32"/>
      <c r="GW369" s="32"/>
      <c r="GX369" s="30"/>
      <c r="GY369" s="29"/>
      <c r="GZ369" s="30"/>
      <c r="HA369" s="33"/>
      <c r="HB369" s="34"/>
      <c r="HC369" s="36"/>
      <c r="HD369" s="26"/>
      <c r="HG369" s="26"/>
      <c r="HH369" s="29"/>
      <c r="HI369" s="30"/>
      <c r="HJ369" s="30"/>
      <c r="HK369" s="30"/>
      <c r="HL369" s="31"/>
      <c r="HM369" s="31"/>
      <c r="HN369" s="31"/>
      <c r="HO369" s="32"/>
      <c r="HP369" s="32"/>
      <c r="HQ369" s="32"/>
      <c r="HR369" s="32"/>
      <c r="HS369" s="30"/>
      <c r="HT369" s="29"/>
      <c r="HU369" s="30"/>
      <c r="HV369" s="33"/>
      <c r="HW369" s="34"/>
      <c r="HX369" s="36"/>
      <c r="HY369" s="26"/>
      <c r="IB369" s="26"/>
      <c r="IC369" s="29"/>
      <c r="ID369" s="30"/>
      <c r="IE369" s="30"/>
      <c r="IF369" s="30"/>
      <c r="IG369" s="31"/>
      <c r="IH369" s="31"/>
      <c r="II369" s="31"/>
      <c r="IJ369" s="32"/>
      <c r="IK369" s="32"/>
      <c r="IL369" s="32"/>
      <c r="IM369" s="32"/>
      <c r="IN369" s="30"/>
      <c r="IO369" s="29"/>
      <c r="IP369" s="30"/>
      <c r="IQ369" s="33"/>
      <c r="IR369" s="34"/>
      <c r="IS369" s="36"/>
      <c r="IT369" s="26"/>
    </row>
    <row r="370" spans="1:25" s="40" customFormat="1" ht="15" customHeight="1">
      <c r="A370" s="27"/>
      <c r="B370" s="26"/>
      <c r="C370" s="28"/>
      <c r="D370" s="28"/>
      <c r="E370" s="26"/>
      <c r="F370" s="29"/>
      <c r="G370" s="30">
        <f t="shared" si="71"/>
        <v>0</v>
      </c>
      <c r="H370" s="30">
        <f t="shared" si="72"/>
        <v>0</v>
      </c>
      <c r="I370" s="30">
        <f t="shared" si="72"/>
        <v>0</v>
      </c>
      <c r="J370" s="31">
        <f t="shared" si="73"/>
        <v>0</v>
      </c>
      <c r="K370" s="31">
        <f t="shared" si="73"/>
        <v>0</v>
      </c>
      <c r="L370" s="31">
        <f t="shared" si="74"/>
        <v>0</v>
      </c>
      <c r="M370" s="32"/>
      <c r="N370" s="32"/>
      <c r="O370" s="32"/>
      <c r="P370" s="32"/>
      <c r="Q370" s="30"/>
      <c r="R370" s="26"/>
      <c r="S370" s="30"/>
      <c r="T370" s="33"/>
      <c r="U370" s="34"/>
      <c r="X370" s="52"/>
      <c r="Y370" s="41"/>
    </row>
    <row r="371" spans="7:16" ht="15" customHeight="1">
      <c r="G371" s="30">
        <f t="shared" si="71"/>
        <v>0</v>
      </c>
      <c r="H371" s="30">
        <f t="shared" si="72"/>
        <v>0</v>
      </c>
      <c r="I371" s="30">
        <f t="shared" si="72"/>
        <v>0</v>
      </c>
      <c r="J371" s="31">
        <f t="shared" si="73"/>
        <v>0</v>
      </c>
      <c r="K371" s="31">
        <f t="shared" si="73"/>
        <v>0</v>
      </c>
      <c r="L371" s="31">
        <f t="shared" si="74"/>
        <v>0</v>
      </c>
      <c r="M371" s="32"/>
      <c r="N371" s="32"/>
      <c r="O371" s="32"/>
      <c r="P371" s="32"/>
    </row>
    <row r="372" spans="7:16" ht="15" customHeight="1">
      <c r="G372" s="30">
        <f t="shared" si="71"/>
        <v>0</v>
      </c>
      <c r="H372" s="30">
        <f t="shared" si="72"/>
        <v>0</v>
      </c>
      <c r="I372" s="30">
        <f t="shared" si="72"/>
        <v>0</v>
      </c>
      <c r="J372" s="31">
        <f t="shared" si="73"/>
        <v>0</v>
      </c>
      <c r="K372" s="31">
        <f t="shared" si="73"/>
        <v>0</v>
      </c>
      <c r="L372" s="31">
        <f t="shared" si="74"/>
        <v>0</v>
      </c>
      <c r="M372" s="32"/>
      <c r="N372" s="32"/>
      <c r="O372" s="32"/>
      <c r="P372" s="32"/>
    </row>
    <row r="373" spans="7:16" ht="15" customHeight="1">
      <c r="G373" s="30">
        <f t="shared" si="71"/>
        <v>0</v>
      </c>
      <c r="H373" s="30">
        <f t="shared" si="72"/>
        <v>0</v>
      </c>
      <c r="I373" s="30">
        <f t="shared" si="72"/>
        <v>0</v>
      </c>
      <c r="J373" s="31">
        <f t="shared" si="73"/>
        <v>0</v>
      </c>
      <c r="K373" s="31">
        <f t="shared" si="73"/>
        <v>0</v>
      </c>
      <c r="L373" s="31">
        <f t="shared" si="74"/>
        <v>0</v>
      </c>
      <c r="M373" s="32"/>
      <c r="N373" s="32"/>
      <c r="O373" s="32"/>
      <c r="P373" s="32"/>
    </row>
    <row r="374" spans="7:16" ht="15" customHeight="1">
      <c r="G374" s="30">
        <f t="shared" si="71"/>
        <v>0</v>
      </c>
      <c r="H374" s="30">
        <f t="shared" si="72"/>
        <v>0</v>
      </c>
      <c r="I374" s="30">
        <f t="shared" si="72"/>
        <v>0</v>
      </c>
      <c r="J374" s="31">
        <f t="shared" si="73"/>
        <v>0</v>
      </c>
      <c r="K374" s="31">
        <f t="shared" si="73"/>
        <v>0</v>
      </c>
      <c r="L374" s="31">
        <f t="shared" si="74"/>
        <v>0</v>
      </c>
      <c r="M374" s="32"/>
      <c r="N374" s="32"/>
      <c r="O374" s="32"/>
      <c r="P374" s="32"/>
    </row>
    <row r="375" spans="7:16" ht="15" customHeight="1">
      <c r="G375" s="30">
        <f t="shared" si="71"/>
        <v>0</v>
      </c>
      <c r="H375" s="30">
        <f t="shared" si="72"/>
        <v>0</v>
      </c>
      <c r="I375" s="30">
        <f t="shared" si="72"/>
        <v>0</v>
      </c>
      <c r="J375" s="31">
        <f t="shared" si="73"/>
        <v>0</v>
      </c>
      <c r="K375" s="31">
        <f t="shared" si="73"/>
        <v>0</v>
      </c>
      <c r="L375" s="31">
        <f t="shared" si="74"/>
        <v>0</v>
      </c>
      <c r="M375" s="32"/>
      <c r="N375" s="32"/>
      <c r="O375" s="32"/>
      <c r="P375" s="32"/>
    </row>
    <row r="376" spans="7:18" ht="15" customHeight="1">
      <c r="G376" s="30"/>
      <c r="H376" s="30"/>
      <c r="I376" s="30"/>
      <c r="J376" s="31"/>
      <c r="K376" s="31"/>
      <c r="L376" s="31"/>
      <c r="M376" s="32"/>
      <c r="N376" s="32"/>
      <c r="O376" s="32"/>
      <c r="P376" s="32"/>
      <c r="R376" s="29"/>
    </row>
    <row r="377" spans="7:18" ht="15" customHeight="1">
      <c r="G377" s="30"/>
      <c r="H377" s="30"/>
      <c r="I377" s="30"/>
      <c r="J377" s="31"/>
      <c r="K377" s="31"/>
      <c r="L377" s="31"/>
      <c r="M377" s="32"/>
      <c r="N377" s="32"/>
      <c r="O377" s="32"/>
      <c r="P377" s="32"/>
      <c r="R377" s="29"/>
    </row>
    <row r="378" spans="7:18" ht="15" customHeight="1">
      <c r="G378" s="30"/>
      <c r="H378" s="30"/>
      <c r="I378" s="30"/>
      <c r="J378" s="31"/>
      <c r="K378" s="31"/>
      <c r="L378" s="31"/>
      <c r="M378" s="32"/>
      <c r="N378" s="32"/>
      <c r="O378" s="32"/>
      <c r="P378" s="32"/>
      <c r="R378" s="29"/>
    </row>
    <row r="379" spans="7:16" ht="15" customHeight="1">
      <c r="G379" s="30">
        <f aca="true" t="shared" si="75" ref="G379:G388">F379*2.2046</f>
        <v>0</v>
      </c>
      <c r="H379" s="30">
        <f aca="true" t="shared" si="76" ref="H379:H388">(G379-J379)*16</f>
        <v>0</v>
      </c>
      <c r="I379" s="30">
        <f aca="true" t="shared" si="77" ref="I379:I388">(H379-K379)*16</f>
        <v>0</v>
      </c>
      <c r="J379" s="31">
        <f aca="true" t="shared" si="78" ref="J379:J388">ROUNDDOWN(G379,0)</f>
        <v>0</v>
      </c>
      <c r="K379" s="31">
        <f aca="true" t="shared" si="79" ref="K379:K388">ROUNDDOWN(H379,0)</f>
        <v>0</v>
      </c>
      <c r="L379" s="31">
        <f aca="true" t="shared" si="80" ref="L379:L388">ROUND(I379,0)</f>
        <v>0</v>
      </c>
      <c r="M379" s="32"/>
      <c r="N379" s="32"/>
      <c r="O379" s="32"/>
      <c r="P379" s="32"/>
    </row>
    <row r="380" spans="7:16" ht="15" customHeight="1">
      <c r="G380" s="30">
        <f t="shared" si="75"/>
        <v>0</v>
      </c>
      <c r="H380" s="30">
        <f t="shared" si="76"/>
        <v>0</v>
      </c>
      <c r="I380" s="30">
        <f t="shared" si="77"/>
        <v>0</v>
      </c>
      <c r="J380" s="31">
        <f t="shared" si="78"/>
        <v>0</v>
      </c>
      <c r="K380" s="31">
        <f t="shared" si="79"/>
        <v>0</v>
      </c>
      <c r="L380" s="31">
        <f t="shared" si="80"/>
        <v>0</v>
      </c>
      <c r="M380" s="32"/>
      <c r="N380" s="32"/>
      <c r="O380" s="32"/>
      <c r="P380" s="32"/>
    </row>
    <row r="381" spans="7:16" ht="15" customHeight="1">
      <c r="G381" s="30">
        <f t="shared" si="75"/>
        <v>0</v>
      </c>
      <c r="H381" s="30">
        <f t="shared" si="76"/>
        <v>0</v>
      </c>
      <c r="I381" s="30">
        <f t="shared" si="77"/>
        <v>0</v>
      </c>
      <c r="J381" s="31">
        <f t="shared" si="78"/>
        <v>0</v>
      </c>
      <c r="K381" s="31">
        <f t="shared" si="79"/>
        <v>0</v>
      </c>
      <c r="L381" s="31">
        <f t="shared" si="80"/>
        <v>0</v>
      </c>
      <c r="M381" s="32"/>
      <c r="N381" s="32"/>
      <c r="O381" s="32"/>
      <c r="P381" s="32"/>
    </row>
    <row r="382" spans="7:16" ht="15" customHeight="1">
      <c r="G382" s="30">
        <f t="shared" si="75"/>
        <v>0</v>
      </c>
      <c r="H382" s="30">
        <f t="shared" si="76"/>
        <v>0</v>
      </c>
      <c r="I382" s="30">
        <f t="shared" si="77"/>
        <v>0</v>
      </c>
      <c r="J382" s="31">
        <f t="shared" si="78"/>
        <v>0</v>
      </c>
      <c r="K382" s="31">
        <f t="shared" si="79"/>
        <v>0</v>
      </c>
      <c r="L382" s="31">
        <f t="shared" si="80"/>
        <v>0</v>
      </c>
      <c r="M382" s="32"/>
      <c r="N382" s="32"/>
      <c r="O382" s="32"/>
      <c r="P382" s="32"/>
    </row>
    <row r="383" spans="1:25" s="40" customFormat="1" ht="15" customHeight="1">
      <c r="A383" s="27"/>
      <c r="B383" s="26"/>
      <c r="C383" s="28"/>
      <c r="D383" s="28"/>
      <c r="E383" s="26"/>
      <c r="F383" s="29"/>
      <c r="G383" s="30">
        <f t="shared" si="75"/>
        <v>0</v>
      </c>
      <c r="H383" s="30">
        <f t="shared" si="76"/>
        <v>0</v>
      </c>
      <c r="I383" s="30">
        <f t="shared" si="77"/>
        <v>0</v>
      </c>
      <c r="J383" s="31">
        <f t="shared" si="78"/>
        <v>0</v>
      </c>
      <c r="K383" s="31">
        <f t="shared" si="79"/>
        <v>0</v>
      </c>
      <c r="L383" s="31">
        <f t="shared" si="80"/>
        <v>0</v>
      </c>
      <c r="M383" s="32"/>
      <c r="N383" s="32"/>
      <c r="O383" s="32"/>
      <c r="P383" s="32"/>
      <c r="Q383" s="30"/>
      <c r="R383" s="26"/>
      <c r="S383" s="30"/>
      <c r="T383" s="33"/>
      <c r="U383" s="34"/>
      <c r="X383" s="52"/>
      <c r="Y383" s="41"/>
    </row>
    <row r="384" spans="7:16" ht="15" customHeight="1">
      <c r="G384" s="30">
        <f t="shared" si="75"/>
        <v>0</v>
      </c>
      <c r="H384" s="30">
        <f t="shared" si="76"/>
        <v>0</v>
      </c>
      <c r="I384" s="30">
        <f t="shared" si="77"/>
        <v>0</v>
      </c>
      <c r="J384" s="31">
        <f t="shared" si="78"/>
        <v>0</v>
      </c>
      <c r="K384" s="31">
        <f t="shared" si="79"/>
        <v>0</v>
      </c>
      <c r="L384" s="31">
        <f t="shared" si="80"/>
        <v>0</v>
      </c>
      <c r="M384" s="32"/>
      <c r="N384" s="32"/>
      <c r="O384" s="32"/>
      <c r="P384" s="32"/>
    </row>
    <row r="385" spans="1:254" s="28" customFormat="1" ht="15" customHeight="1">
      <c r="A385" s="27"/>
      <c r="B385" s="26"/>
      <c r="E385" s="26"/>
      <c r="F385" s="29"/>
      <c r="G385" s="30">
        <f t="shared" si="75"/>
        <v>0</v>
      </c>
      <c r="H385" s="30">
        <f t="shared" si="76"/>
        <v>0</v>
      </c>
      <c r="I385" s="30">
        <f t="shared" si="77"/>
        <v>0</v>
      </c>
      <c r="J385" s="31">
        <f t="shared" si="78"/>
        <v>0</v>
      </c>
      <c r="K385" s="31">
        <f t="shared" si="79"/>
        <v>0</v>
      </c>
      <c r="L385" s="31">
        <f t="shared" si="80"/>
        <v>0</v>
      </c>
      <c r="M385" s="32"/>
      <c r="N385" s="32"/>
      <c r="O385" s="32"/>
      <c r="P385" s="32"/>
      <c r="Q385" s="30"/>
      <c r="R385" s="26"/>
      <c r="S385" s="30"/>
      <c r="T385" s="33"/>
      <c r="U385" s="34"/>
      <c r="V385" s="36"/>
      <c r="W385" s="26"/>
      <c r="X385" s="51"/>
      <c r="Y385" s="55"/>
      <c r="Z385" s="26"/>
      <c r="AA385" s="29"/>
      <c r="AB385" s="30"/>
      <c r="AC385" s="30"/>
      <c r="AD385" s="30"/>
      <c r="AE385" s="31"/>
      <c r="AF385" s="31"/>
      <c r="AG385" s="31"/>
      <c r="AH385" s="32"/>
      <c r="AI385" s="32"/>
      <c r="AJ385" s="32"/>
      <c r="AK385" s="32"/>
      <c r="AL385" s="30"/>
      <c r="AM385" s="29"/>
      <c r="AN385" s="30"/>
      <c r="AO385" s="33"/>
      <c r="AP385" s="34"/>
      <c r="AQ385" s="36"/>
      <c r="AR385" s="26"/>
      <c r="AU385" s="26"/>
      <c r="AV385" s="29"/>
      <c r="AW385" s="30"/>
      <c r="AX385" s="30"/>
      <c r="AY385" s="30"/>
      <c r="AZ385" s="31"/>
      <c r="BA385" s="31"/>
      <c r="BB385" s="31"/>
      <c r="BC385" s="32"/>
      <c r="BD385" s="32"/>
      <c r="BE385" s="32"/>
      <c r="BF385" s="32"/>
      <c r="BG385" s="30"/>
      <c r="BH385" s="29"/>
      <c r="BI385" s="30"/>
      <c r="BJ385" s="33"/>
      <c r="BK385" s="34"/>
      <c r="BL385" s="36"/>
      <c r="BM385" s="26"/>
      <c r="BP385" s="26"/>
      <c r="BQ385" s="29"/>
      <c r="BR385" s="30"/>
      <c r="BS385" s="30"/>
      <c r="BT385" s="30"/>
      <c r="BU385" s="31"/>
      <c r="BV385" s="31"/>
      <c r="BW385" s="31"/>
      <c r="BX385" s="32"/>
      <c r="BY385" s="32"/>
      <c r="BZ385" s="32"/>
      <c r="CA385" s="32"/>
      <c r="CB385" s="30"/>
      <c r="CC385" s="29"/>
      <c r="CD385" s="30"/>
      <c r="CE385" s="33"/>
      <c r="CF385" s="34"/>
      <c r="CG385" s="36"/>
      <c r="CH385" s="26"/>
      <c r="CK385" s="26"/>
      <c r="CL385" s="29"/>
      <c r="CM385" s="30"/>
      <c r="CN385" s="30"/>
      <c r="CO385" s="30"/>
      <c r="CP385" s="31"/>
      <c r="CQ385" s="31"/>
      <c r="CR385" s="31"/>
      <c r="CS385" s="32"/>
      <c r="CT385" s="32"/>
      <c r="CU385" s="32"/>
      <c r="CV385" s="32"/>
      <c r="CW385" s="30"/>
      <c r="CX385" s="29"/>
      <c r="CY385" s="30"/>
      <c r="CZ385" s="33"/>
      <c r="DA385" s="34"/>
      <c r="DB385" s="36"/>
      <c r="DC385" s="26"/>
      <c r="DF385" s="26"/>
      <c r="DG385" s="29"/>
      <c r="DH385" s="30"/>
      <c r="DI385" s="30"/>
      <c r="DJ385" s="30"/>
      <c r="DK385" s="31"/>
      <c r="DL385" s="31"/>
      <c r="DM385" s="31"/>
      <c r="DN385" s="32"/>
      <c r="DO385" s="32"/>
      <c r="DP385" s="32"/>
      <c r="DQ385" s="32"/>
      <c r="DR385" s="30"/>
      <c r="DS385" s="29"/>
      <c r="DT385" s="30"/>
      <c r="DU385" s="33"/>
      <c r="DV385" s="34"/>
      <c r="DW385" s="36"/>
      <c r="DX385" s="26"/>
      <c r="EA385" s="26"/>
      <c r="EB385" s="29"/>
      <c r="EC385" s="30"/>
      <c r="ED385" s="30"/>
      <c r="EE385" s="30"/>
      <c r="EF385" s="31"/>
      <c r="EG385" s="31"/>
      <c r="EH385" s="31"/>
      <c r="EI385" s="32"/>
      <c r="EJ385" s="32"/>
      <c r="EK385" s="32"/>
      <c r="EL385" s="32"/>
      <c r="EM385" s="30"/>
      <c r="EN385" s="29"/>
      <c r="EO385" s="30"/>
      <c r="EP385" s="33"/>
      <c r="EQ385" s="34"/>
      <c r="ER385" s="36"/>
      <c r="ES385" s="26"/>
      <c r="EV385" s="26"/>
      <c r="EW385" s="29"/>
      <c r="EX385" s="30"/>
      <c r="EY385" s="30"/>
      <c r="EZ385" s="30"/>
      <c r="FA385" s="31"/>
      <c r="FB385" s="31"/>
      <c r="FC385" s="31"/>
      <c r="FD385" s="32"/>
      <c r="FE385" s="32"/>
      <c r="FF385" s="32"/>
      <c r="FG385" s="32"/>
      <c r="FH385" s="30"/>
      <c r="FI385" s="29"/>
      <c r="FJ385" s="30"/>
      <c r="FK385" s="33"/>
      <c r="FL385" s="34"/>
      <c r="FM385" s="36"/>
      <c r="FN385" s="26"/>
      <c r="FQ385" s="26"/>
      <c r="FR385" s="29"/>
      <c r="FS385" s="30"/>
      <c r="FT385" s="30"/>
      <c r="FU385" s="30"/>
      <c r="FV385" s="31"/>
      <c r="FW385" s="31"/>
      <c r="FX385" s="31"/>
      <c r="FY385" s="32"/>
      <c r="FZ385" s="32"/>
      <c r="GA385" s="32"/>
      <c r="GB385" s="32"/>
      <c r="GC385" s="30"/>
      <c r="GD385" s="29"/>
      <c r="GE385" s="30"/>
      <c r="GF385" s="33"/>
      <c r="GG385" s="34"/>
      <c r="GH385" s="36"/>
      <c r="GI385" s="26"/>
      <c r="GL385" s="26"/>
      <c r="GM385" s="29"/>
      <c r="GN385" s="30"/>
      <c r="GO385" s="30"/>
      <c r="GP385" s="30"/>
      <c r="GQ385" s="31"/>
      <c r="GR385" s="31"/>
      <c r="GS385" s="31"/>
      <c r="GT385" s="32"/>
      <c r="GU385" s="32"/>
      <c r="GV385" s="32"/>
      <c r="GW385" s="32"/>
      <c r="GX385" s="30"/>
      <c r="GY385" s="29"/>
      <c r="GZ385" s="30"/>
      <c r="HA385" s="33"/>
      <c r="HB385" s="34"/>
      <c r="HC385" s="36"/>
      <c r="HD385" s="26"/>
      <c r="HG385" s="26"/>
      <c r="HH385" s="29"/>
      <c r="HI385" s="30"/>
      <c r="HJ385" s="30"/>
      <c r="HK385" s="30"/>
      <c r="HL385" s="31"/>
      <c r="HM385" s="31"/>
      <c r="HN385" s="31"/>
      <c r="HO385" s="32"/>
      <c r="HP385" s="32"/>
      <c r="HQ385" s="32"/>
      <c r="HR385" s="32"/>
      <c r="HS385" s="30"/>
      <c r="HT385" s="29"/>
      <c r="HU385" s="30"/>
      <c r="HV385" s="33"/>
      <c r="HW385" s="34"/>
      <c r="HX385" s="36"/>
      <c r="HY385" s="26"/>
      <c r="IB385" s="26"/>
      <c r="IC385" s="29"/>
      <c r="ID385" s="30"/>
      <c r="IE385" s="30"/>
      <c r="IF385" s="30"/>
      <c r="IG385" s="31"/>
      <c r="IH385" s="31"/>
      <c r="II385" s="31"/>
      <c r="IJ385" s="32"/>
      <c r="IK385" s="32"/>
      <c r="IL385" s="32"/>
      <c r="IM385" s="32"/>
      <c r="IN385" s="30"/>
      <c r="IO385" s="29"/>
      <c r="IP385" s="30"/>
      <c r="IQ385" s="33"/>
      <c r="IR385" s="34"/>
      <c r="IS385" s="36"/>
      <c r="IT385" s="26"/>
    </row>
    <row r="386" spans="7:16" ht="15" customHeight="1">
      <c r="G386" s="30">
        <f t="shared" si="75"/>
        <v>0</v>
      </c>
      <c r="H386" s="30">
        <f t="shared" si="76"/>
        <v>0</v>
      </c>
      <c r="I386" s="30">
        <f t="shared" si="77"/>
        <v>0</v>
      </c>
      <c r="J386" s="31">
        <f t="shared" si="78"/>
        <v>0</v>
      </c>
      <c r="K386" s="31">
        <f t="shared" si="79"/>
        <v>0</v>
      </c>
      <c r="L386" s="31">
        <f t="shared" si="80"/>
        <v>0</v>
      </c>
      <c r="M386" s="32"/>
      <c r="N386" s="32"/>
      <c r="O386" s="32"/>
      <c r="P386" s="32"/>
    </row>
    <row r="387" spans="7:16" ht="15" customHeight="1">
      <c r="G387" s="30">
        <f t="shared" si="75"/>
        <v>0</v>
      </c>
      <c r="H387" s="30">
        <f t="shared" si="76"/>
        <v>0</v>
      </c>
      <c r="I387" s="30">
        <f t="shared" si="77"/>
        <v>0</v>
      </c>
      <c r="J387" s="31">
        <f t="shared" si="78"/>
        <v>0</v>
      </c>
      <c r="K387" s="31">
        <f t="shared" si="79"/>
        <v>0</v>
      </c>
      <c r="L387" s="31">
        <f t="shared" si="80"/>
        <v>0</v>
      </c>
      <c r="M387" s="32"/>
      <c r="N387" s="32"/>
      <c r="O387" s="32"/>
      <c r="P387" s="32"/>
    </row>
    <row r="388" spans="7:16" ht="15" customHeight="1">
      <c r="G388" s="30">
        <f t="shared" si="75"/>
        <v>0</v>
      </c>
      <c r="H388" s="30">
        <f t="shared" si="76"/>
        <v>0</v>
      </c>
      <c r="I388" s="30">
        <f t="shared" si="77"/>
        <v>0</v>
      </c>
      <c r="J388" s="31">
        <f t="shared" si="78"/>
        <v>0</v>
      </c>
      <c r="K388" s="31">
        <f t="shared" si="79"/>
        <v>0</v>
      </c>
      <c r="L388" s="31">
        <f t="shared" si="80"/>
        <v>0</v>
      </c>
      <c r="M388" s="32"/>
      <c r="N388" s="32"/>
      <c r="O388" s="32"/>
      <c r="P388" s="32"/>
    </row>
    <row r="389" spans="1:25" s="40" customFormat="1" ht="15" customHeight="1">
      <c r="A389" s="27"/>
      <c r="B389" s="26"/>
      <c r="C389" s="28"/>
      <c r="D389" s="28"/>
      <c r="E389" s="26"/>
      <c r="F389" s="29"/>
      <c r="G389" s="30"/>
      <c r="H389" s="30"/>
      <c r="I389" s="30"/>
      <c r="J389" s="31"/>
      <c r="K389" s="31"/>
      <c r="L389" s="31"/>
      <c r="M389" s="32"/>
      <c r="N389" s="32"/>
      <c r="O389" s="32"/>
      <c r="P389" s="32"/>
      <c r="Q389" s="30"/>
      <c r="R389" s="29"/>
      <c r="S389" s="30"/>
      <c r="T389" s="33"/>
      <c r="U389" s="34"/>
      <c r="X389" s="52"/>
      <c r="Y389" s="41"/>
    </row>
    <row r="390" spans="7:16" ht="15" customHeight="1">
      <c r="G390" s="30">
        <f>F390*2.2046</f>
        <v>0</v>
      </c>
      <c r="H390" s="30">
        <f aca="true" t="shared" si="81" ref="H390:I393">(G390-J390)*16</f>
        <v>0</v>
      </c>
      <c r="I390" s="30">
        <f t="shared" si="81"/>
        <v>0</v>
      </c>
      <c r="J390" s="31">
        <f aca="true" t="shared" si="82" ref="J390:K393">ROUNDDOWN(G390,0)</f>
        <v>0</v>
      </c>
      <c r="K390" s="31">
        <f t="shared" si="82"/>
        <v>0</v>
      </c>
      <c r="L390" s="31">
        <f>ROUND(I390,0)</f>
        <v>0</v>
      </c>
      <c r="M390" s="32"/>
      <c r="N390" s="32"/>
      <c r="O390" s="32"/>
      <c r="P390" s="32"/>
    </row>
    <row r="391" spans="7:16" ht="15" customHeight="1">
      <c r="G391" s="30">
        <f>F391*2.2046</f>
        <v>0</v>
      </c>
      <c r="H391" s="30">
        <f t="shared" si="81"/>
        <v>0</v>
      </c>
      <c r="I391" s="30">
        <f t="shared" si="81"/>
        <v>0</v>
      </c>
      <c r="J391" s="31">
        <f t="shared" si="82"/>
        <v>0</v>
      </c>
      <c r="K391" s="31">
        <f t="shared" si="82"/>
        <v>0</v>
      </c>
      <c r="L391" s="31">
        <f>ROUND(I391,0)</f>
        <v>0</v>
      </c>
      <c r="M391" s="32"/>
      <c r="N391" s="32"/>
      <c r="O391" s="32"/>
      <c r="P391" s="32"/>
    </row>
    <row r="392" spans="7:16" ht="15" customHeight="1">
      <c r="G392" s="30">
        <f>F392*2.2046</f>
        <v>0</v>
      </c>
      <c r="H392" s="30">
        <f t="shared" si="81"/>
        <v>0</v>
      </c>
      <c r="I392" s="30">
        <f t="shared" si="81"/>
        <v>0</v>
      </c>
      <c r="J392" s="31">
        <f t="shared" si="82"/>
        <v>0</v>
      </c>
      <c r="K392" s="31">
        <f t="shared" si="82"/>
        <v>0</v>
      </c>
      <c r="L392" s="31">
        <f>ROUND(I392,0)</f>
        <v>0</v>
      </c>
      <c r="M392" s="32"/>
      <c r="N392" s="32"/>
      <c r="O392" s="32"/>
      <c r="P392" s="32"/>
    </row>
    <row r="393" spans="7:16" ht="15" customHeight="1">
      <c r="G393" s="30">
        <f>F393*2.2046</f>
        <v>0</v>
      </c>
      <c r="H393" s="30">
        <f t="shared" si="81"/>
        <v>0</v>
      </c>
      <c r="I393" s="30">
        <f t="shared" si="81"/>
        <v>0</v>
      </c>
      <c r="J393" s="31">
        <f t="shared" si="82"/>
        <v>0</v>
      </c>
      <c r="K393" s="31">
        <f t="shared" si="82"/>
        <v>0</v>
      </c>
      <c r="L393" s="31">
        <f>ROUND(I393,0)</f>
        <v>0</v>
      </c>
      <c r="M393" s="32">
        <f>IF(N393=16,J393+1,J393)</f>
        <v>0</v>
      </c>
      <c r="N393" s="32"/>
      <c r="O393" s="32"/>
      <c r="P393" s="32"/>
    </row>
    <row r="394" spans="7:18" ht="15" customHeight="1">
      <c r="G394" s="30"/>
      <c r="H394" s="30"/>
      <c r="I394" s="30"/>
      <c r="J394" s="31"/>
      <c r="K394" s="31"/>
      <c r="L394" s="31"/>
      <c r="M394" s="32"/>
      <c r="N394" s="32"/>
      <c r="O394" s="32"/>
      <c r="P394" s="32"/>
      <c r="R394" s="29"/>
    </row>
    <row r="395" spans="7:16" ht="15" customHeight="1">
      <c r="G395" s="30">
        <f>F395*2.2046</f>
        <v>0</v>
      </c>
      <c r="H395" s="30">
        <f>(G395-J395)*16</f>
        <v>0</v>
      </c>
      <c r="I395" s="30">
        <f>(H395-K395)*16</f>
        <v>0</v>
      </c>
      <c r="J395" s="31">
        <f>ROUNDDOWN(G395,0)</f>
        <v>0</v>
      </c>
      <c r="K395" s="31">
        <f>ROUNDDOWN(H395,0)</f>
        <v>0</v>
      </c>
      <c r="L395" s="31">
        <f>ROUND(I395,0)</f>
        <v>0</v>
      </c>
      <c r="M395" s="32"/>
      <c r="N395" s="32"/>
      <c r="O395" s="32"/>
      <c r="P395" s="32"/>
    </row>
    <row r="396" spans="7:18" ht="15" customHeight="1">
      <c r="G396" s="30"/>
      <c r="H396" s="30"/>
      <c r="I396" s="30"/>
      <c r="J396" s="31"/>
      <c r="K396" s="31"/>
      <c r="L396" s="31"/>
      <c r="M396" s="32"/>
      <c r="N396" s="32"/>
      <c r="O396" s="32"/>
      <c r="P396" s="32"/>
      <c r="R396" s="29"/>
    </row>
    <row r="397" spans="1:25" s="40" customFormat="1" ht="15" customHeight="1">
      <c r="A397" s="27"/>
      <c r="B397" s="26"/>
      <c r="C397" s="28"/>
      <c r="D397" s="28"/>
      <c r="E397" s="26"/>
      <c r="F397" s="29"/>
      <c r="G397" s="30">
        <f>F397*2.2046</f>
        <v>0</v>
      </c>
      <c r="H397" s="30">
        <f aca="true" t="shared" si="83" ref="H397:I401">(G397-J397)*16</f>
        <v>0</v>
      </c>
      <c r="I397" s="30">
        <f t="shared" si="83"/>
        <v>0</v>
      </c>
      <c r="J397" s="31">
        <f aca="true" t="shared" si="84" ref="J397:K401">ROUNDDOWN(G397,0)</f>
        <v>0</v>
      </c>
      <c r="K397" s="31">
        <f t="shared" si="84"/>
        <v>0</v>
      </c>
      <c r="L397" s="31">
        <f>ROUND(I397,0)</f>
        <v>0</v>
      </c>
      <c r="M397" s="32"/>
      <c r="N397" s="32"/>
      <c r="O397" s="32"/>
      <c r="P397" s="32"/>
      <c r="Q397" s="30"/>
      <c r="R397" s="26"/>
      <c r="S397" s="30"/>
      <c r="T397" s="33"/>
      <c r="U397" s="34"/>
      <c r="X397" s="52"/>
      <c r="Y397" s="41"/>
    </row>
    <row r="398" spans="7:16" ht="15" customHeight="1">
      <c r="G398" s="30">
        <f>F398*2.2046</f>
        <v>0</v>
      </c>
      <c r="H398" s="30">
        <f t="shared" si="83"/>
        <v>0</v>
      </c>
      <c r="I398" s="30">
        <f t="shared" si="83"/>
        <v>0</v>
      </c>
      <c r="J398" s="31">
        <f t="shared" si="84"/>
        <v>0</v>
      </c>
      <c r="K398" s="31">
        <f t="shared" si="84"/>
        <v>0</v>
      </c>
      <c r="L398" s="31">
        <f>ROUND(I398,0)</f>
        <v>0</v>
      </c>
      <c r="M398" s="32"/>
      <c r="N398" s="32"/>
      <c r="O398" s="32"/>
      <c r="P398" s="32"/>
    </row>
    <row r="399" spans="7:16" ht="15" customHeight="1">
      <c r="G399" s="30">
        <f>F399*2.2046</f>
        <v>0</v>
      </c>
      <c r="H399" s="30">
        <f t="shared" si="83"/>
        <v>0</v>
      </c>
      <c r="I399" s="30">
        <f t="shared" si="83"/>
        <v>0</v>
      </c>
      <c r="J399" s="31">
        <f t="shared" si="84"/>
        <v>0</v>
      </c>
      <c r="K399" s="31">
        <f t="shared" si="84"/>
        <v>0</v>
      </c>
      <c r="L399" s="31">
        <f>ROUND(I399,0)</f>
        <v>0</v>
      </c>
      <c r="M399" s="32"/>
      <c r="N399" s="32"/>
      <c r="O399" s="32"/>
      <c r="P399" s="32"/>
    </row>
    <row r="400" spans="1:25" s="40" customFormat="1" ht="15" customHeight="1">
      <c r="A400" s="27"/>
      <c r="B400" s="26"/>
      <c r="C400" s="28"/>
      <c r="D400" s="28"/>
      <c r="E400" s="26"/>
      <c r="F400" s="29"/>
      <c r="G400" s="30">
        <f>F400*2.2046</f>
        <v>0</v>
      </c>
      <c r="H400" s="30">
        <f t="shared" si="83"/>
        <v>0</v>
      </c>
      <c r="I400" s="30">
        <f t="shared" si="83"/>
        <v>0</v>
      </c>
      <c r="J400" s="31">
        <f t="shared" si="84"/>
        <v>0</v>
      </c>
      <c r="K400" s="31">
        <f t="shared" si="84"/>
        <v>0</v>
      </c>
      <c r="L400" s="31">
        <f>ROUND(I400,0)</f>
        <v>0</v>
      </c>
      <c r="M400" s="32"/>
      <c r="N400" s="32"/>
      <c r="O400" s="32"/>
      <c r="P400" s="32"/>
      <c r="Q400" s="30"/>
      <c r="R400" s="26"/>
      <c r="S400" s="30"/>
      <c r="T400" s="33"/>
      <c r="U400" s="34"/>
      <c r="X400" s="52"/>
      <c r="Y400" s="41"/>
    </row>
    <row r="401" spans="7:16" ht="15" customHeight="1">
      <c r="G401" s="30">
        <f>F401*2.2046</f>
        <v>0</v>
      </c>
      <c r="H401" s="30">
        <f t="shared" si="83"/>
        <v>0</v>
      </c>
      <c r="I401" s="30">
        <f t="shared" si="83"/>
        <v>0</v>
      </c>
      <c r="J401" s="31">
        <f t="shared" si="84"/>
        <v>0</v>
      </c>
      <c r="K401" s="31">
        <f t="shared" si="84"/>
        <v>0</v>
      </c>
      <c r="L401" s="31">
        <f>ROUND(I401,0)</f>
        <v>0</v>
      </c>
      <c r="M401" s="32"/>
      <c r="N401" s="32"/>
      <c r="O401" s="32"/>
      <c r="P401" s="32"/>
    </row>
    <row r="402" spans="7:18" ht="15" customHeight="1">
      <c r="G402" s="30"/>
      <c r="H402" s="30"/>
      <c r="I402" s="30"/>
      <c r="J402" s="31"/>
      <c r="K402" s="31"/>
      <c r="L402" s="31"/>
      <c r="M402" s="32"/>
      <c r="N402" s="32"/>
      <c r="O402" s="32"/>
      <c r="P402" s="32"/>
      <c r="R402" s="29"/>
    </row>
    <row r="403" spans="7:18" ht="15" customHeight="1">
      <c r="G403" s="30"/>
      <c r="H403" s="30"/>
      <c r="I403" s="30"/>
      <c r="J403" s="31"/>
      <c r="K403" s="31"/>
      <c r="L403" s="31"/>
      <c r="M403" s="32"/>
      <c r="N403" s="32"/>
      <c r="O403" s="32"/>
      <c r="P403" s="32"/>
      <c r="R403" s="29"/>
    </row>
    <row r="404" spans="7:18" ht="15" customHeight="1">
      <c r="G404" s="30"/>
      <c r="H404" s="30"/>
      <c r="I404" s="30"/>
      <c r="J404" s="31"/>
      <c r="K404" s="31"/>
      <c r="L404" s="31"/>
      <c r="M404" s="32"/>
      <c r="N404" s="32"/>
      <c r="O404" s="32"/>
      <c r="P404" s="32"/>
      <c r="R404" s="29"/>
    </row>
    <row r="405" spans="7:16" ht="15" customHeight="1">
      <c r="G405" s="30">
        <f>F405*2.2046</f>
        <v>0</v>
      </c>
      <c r="H405" s="30">
        <f aca="true" t="shared" si="85" ref="H405:I407">(G405-J405)*16</f>
        <v>0</v>
      </c>
      <c r="I405" s="30">
        <f t="shared" si="85"/>
        <v>0</v>
      </c>
      <c r="J405" s="31">
        <f aca="true" t="shared" si="86" ref="J405:K407">ROUNDDOWN(G405,0)</f>
        <v>0</v>
      </c>
      <c r="K405" s="31">
        <f t="shared" si="86"/>
        <v>0</v>
      </c>
      <c r="L405" s="31">
        <f>ROUND(I405,0)</f>
        <v>0</v>
      </c>
      <c r="M405" s="32"/>
      <c r="N405" s="32"/>
      <c r="O405" s="32"/>
      <c r="P405" s="32"/>
    </row>
    <row r="406" spans="1:25" s="40" customFormat="1" ht="15" customHeight="1">
      <c r="A406" s="27"/>
      <c r="B406" s="26"/>
      <c r="C406" s="28"/>
      <c r="D406" s="28"/>
      <c r="E406" s="26"/>
      <c r="F406" s="29"/>
      <c r="G406" s="30">
        <f>F406*2.2046</f>
        <v>0</v>
      </c>
      <c r="H406" s="30">
        <f t="shared" si="85"/>
        <v>0</v>
      </c>
      <c r="I406" s="30">
        <f t="shared" si="85"/>
        <v>0</v>
      </c>
      <c r="J406" s="31">
        <f t="shared" si="86"/>
        <v>0</v>
      </c>
      <c r="K406" s="31">
        <f t="shared" si="86"/>
        <v>0</v>
      </c>
      <c r="L406" s="31">
        <f>ROUND(I406,0)</f>
        <v>0</v>
      </c>
      <c r="M406" s="32"/>
      <c r="N406" s="32"/>
      <c r="O406" s="32"/>
      <c r="P406" s="32"/>
      <c r="Q406" s="30"/>
      <c r="R406" s="26"/>
      <c r="S406" s="30"/>
      <c r="T406" s="33"/>
      <c r="U406" s="34"/>
      <c r="X406" s="52"/>
      <c r="Y406" s="41"/>
    </row>
    <row r="407" spans="1:254" s="28" customFormat="1" ht="15" customHeight="1">
      <c r="A407" s="27"/>
      <c r="B407" s="26"/>
      <c r="E407" s="26"/>
      <c r="F407" s="29"/>
      <c r="G407" s="30">
        <f>F407*2.2046</f>
        <v>0</v>
      </c>
      <c r="H407" s="30">
        <f t="shared" si="85"/>
        <v>0</v>
      </c>
      <c r="I407" s="30">
        <f t="shared" si="85"/>
        <v>0</v>
      </c>
      <c r="J407" s="31">
        <f t="shared" si="86"/>
        <v>0</v>
      </c>
      <c r="K407" s="31">
        <f t="shared" si="86"/>
        <v>0</v>
      </c>
      <c r="L407" s="31">
        <f>ROUND(I407,0)</f>
        <v>0</v>
      </c>
      <c r="M407" s="32"/>
      <c r="N407" s="32"/>
      <c r="O407" s="32"/>
      <c r="P407" s="32"/>
      <c r="Q407" s="30"/>
      <c r="R407" s="26"/>
      <c r="S407" s="30"/>
      <c r="T407" s="33"/>
      <c r="U407" s="34"/>
      <c r="V407" s="36"/>
      <c r="W407" s="26"/>
      <c r="X407" s="51"/>
      <c r="Y407" s="55"/>
      <c r="Z407" s="26"/>
      <c r="AA407" s="29"/>
      <c r="AB407" s="30"/>
      <c r="AC407" s="30"/>
      <c r="AD407" s="30"/>
      <c r="AE407" s="31"/>
      <c r="AF407" s="31"/>
      <c r="AG407" s="31"/>
      <c r="AH407" s="32"/>
      <c r="AI407" s="32"/>
      <c r="AJ407" s="32"/>
      <c r="AK407" s="32"/>
      <c r="AL407" s="30"/>
      <c r="AM407" s="29"/>
      <c r="AN407" s="30"/>
      <c r="AO407" s="33"/>
      <c r="AP407" s="34"/>
      <c r="AQ407" s="36"/>
      <c r="AR407" s="26"/>
      <c r="AU407" s="26"/>
      <c r="AV407" s="29"/>
      <c r="AW407" s="30"/>
      <c r="AX407" s="30"/>
      <c r="AY407" s="30"/>
      <c r="AZ407" s="31"/>
      <c r="BA407" s="31"/>
      <c r="BB407" s="31"/>
      <c r="BC407" s="32"/>
      <c r="BD407" s="32"/>
      <c r="BE407" s="32"/>
      <c r="BF407" s="32"/>
      <c r="BG407" s="30"/>
      <c r="BH407" s="29"/>
      <c r="BI407" s="30"/>
      <c r="BJ407" s="33"/>
      <c r="BK407" s="34"/>
      <c r="BL407" s="36"/>
      <c r="BM407" s="26"/>
      <c r="BP407" s="26"/>
      <c r="BQ407" s="29"/>
      <c r="BR407" s="30"/>
      <c r="BS407" s="30"/>
      <c r="BT407" s="30"/>
      <c r="BU407" s="31"/>
      <c r="BV407" s="31"/>
      <c r="BW407" s="31"/>
      <c r="BX407" s="32"/>
      <c r="BY407" s="32"/>
      <c r="BZ407" s="32"/>
      <c r="CA407" s="32"/>
      <c r="CB407" s="30"/>
      <c r="CC407" s="29"/>
      <c r="CD407" s="30"/>
      <c r="CE407" s="33"/>
      <c r="CF407" s="34"/>
      <c r="CG407" s="36"/>
      <c r="CH407" s="26"/>
      <c r="CK407" s="26"/>
      <c r="CL407" s="29"/>
      <c r="CM407" s="30"/>
      <c r="CN407" s="30"/>
      <c r="CO407" s="30"/>
      <c r="CP407" s="31"/>
      <c r="CQ407" s="31"/>
      <c r="CR407" s="31"/>
      <c r="CS407" s="32"/>
      <c r="CT407" s="32"/>
      <c r="CU407" s="32"/>
      <c r="CV407" s="32"/>
      <c r="CW407" s="30"/>
      <c r="CX407" s="29"/>
      <c r="CY407" s="30"/>
      <c r="CZ407" s="33"/>
      <c r="DA407" s="34"/>
      <c r="DB407" s="36"/>
      <c r="DC407" s="26"/>
      <c r="DF407" s="26"/>
      <c r="DG407" s="29"/>
      <c r="DH407" s="30"/>
      <c r="DI407" s="30"/>
      <c r="DJ407" s="30"/>
      <c r="DK407" s="31"/>
      <c r="DL407" s="31"/>
      <c r="DM407" s="31"/>
      <c r="DN407" s="32"/>
      <c r="DO407" s="32"/>
      <c r="DP407" s="32"/>
      <c r="DQ407" s="32"/>
      <c r="DR407" s="30"/>
      <c r="DS407" s="29"/>
      <c r="DT407" s="30"/>
      <c r="DU407" s="33"/>
      <c r="DV407" s="34"/>
      <c r="DW407" s="36"/>
      <c r="DX407" s="26"/>
      <c r="EA407" s="26"/>
      <c r="EB407" s="29"/>
      <c r="EC407" s="30"/>
      <c r="ED407" s="30"/>
      <c r="EE407" s="30"/>
      <c r="EF407" s="31"/>
      <c r="EG407" s="31"/>
      <c r="EH407" s="31"/>
      <c r="EI407" s="32"/>
      <c r="EJ407" s="32"/>
      <c r="EK407" s="32"/>
      <c r="EL407" s="32"/>
      <c r="EM407" s="30"/>
      <c r="EN407" s="29"/>
      <c r="EO407" s="30"/>
      <c r="EP407" s="33"/>
      <c r="EQ407" s="34"/>
      <c r="ER407" s="36"/>
      <c r="ES407" s="26"/>
      <c r="EV407" s="26"/>
      <c r="EW407" s="29"/>
      <c r="EX407" s="30"/>
      <c r="EY407" s="30"/>
      <c r="EZ407" s="30"/>
      <c r="FA407" s="31"/>
      <c r="FB407" s="31"/>
      <c r="FC407" s="31"/>
      <c r="FD407" s="32"/>
      <c r="FE407" s="32"/>
      <c r="FF407" s="32"/>
      <c r="FG407" s="32"/>
      <c r="FH407" s="30"/>
      <c r="FI407" s="29"/>
      <c r="FJ407" s="30"/>
      <c r="FK407" s="33"/>
      <c r="FL407" s="34"/>
      <c r="FM407" s="36"/>
      <c r="FN407" s="26"/>
      <c r="FQ407" s="26"/>
      <c r="FR407" s="29"/>
      <c r="FS407" s="30"/>
      <c r="FT407" s="30"/>
      <c r="FU407" s="30"/>
      <c r="FV407" s="31"/>
      <c r="FW407" s="31"/>
      <c r="FX407" s="31"/>
      <c r="FY407" s="32"/>
      <c r="FZ407" s="32"/>
      <c r="GA407" s="32"/>
      <c r="GB407" s="32"/>
      <c r="GC407" s="30"/>
      <c r="GD407" s="29"/>
      <c r="GE407" s="30"/>
      <c r="GF407" s="33"/>
      <c r="GG407" s="34"/>
      <c r="GH407" s="36"/>
      <c r="GI407" s="26"/>
      <c r="GL407" s="26"/>
      <c r="GM407" s="29"/>
      <c r="GN407" s="30"/>
      <c r="GO407" s="30"/>
      <c r="GP407" s="30"/>
      <c r="GQ407" s="31"/>
      <c r="GR407" s="31"/>
      <c r="GS407" s="31"/>
      <c r="GT407" s="32"/>
      <c r="GU407" s="32"/>
      <c r="GV407" s="32"/>
      <c r="GW407" s="32"/>
      <c r="GX407" s="30"/>
      <c r="GY407" s="29"/>
      <c r="GZ407" s="30"/>
      <c r="HA407" s="33"/>
      <c r="HB407" s="34"/>
      <c r="HC407" s="36"/>
      <c r="HD407" s="26"/>
      <c r="HG407" s="26"/>
      <c r="HH407" s="29"/>
      <c r="HI407" s="30"/>
      <c r="HJ407" s="30"/>
      <c r="HK407" s="30"/>
      <c r="HL407" s="31"/>
      <c r="HM407" s="31"/>
      <c r="HN407" s="31"/>
      <c r="HO407" s="32"/>
      <c r="HP407" s="32"/>
      <c r="HQ407" s="32"/>
      <c r="HR407" s="32"/>
      <c r="HS407" s="30"/>
      <c r="HT407" s="29"/>
      <c r="HU407" s="30"/>
      <c r="HV407" s="33"/>
      <c r="HW407" s="34"/>
      <c r="HX407" s="36"/>
      <c r="HY407" s="26"/>
      <c r="IB407" s="26"/>
      <c r="IC407" s="29"/>
      <c r="ID407" s="30"/>
      <c r="IE407" s="30"/>
      <c r="IF407" s="30"/>
      <c r="IG407" s="31"/>
      <c r="IH407" s="31"/>
      <c r="II407" s="31"/>
      <c r="IJ407" s="32"/>
      <c r="IK407" s="32"/>
      <c r="IL407" s="32"/>
      <c r="IM407" s="32"/>
      <c r="IN407" s="30"/>
      <c r="IO407" s="29"/>
      <c r="IP407" s="30"/>
      <c r="IQ407" s="33"/>
      <c r="IR407" s="34"/>
      <c r="IS407" s="36"/>
      <c r="IT407" s="26"/>
    </row>
    <row r="408" spans="7:18" ht="15" customHeight="1">
      <c r="G408" s="30"/>
      <c r="H408" s="30"/>
      <c r="I408" s="30"/>
      <c r="J408" s="31"/>
      <c r="K408" s="31"/>
      <c r="L408" s="31"/>
      <c r="M408" s="32"/>
      <c r="N408" s="32"/>
      <c r="O408" s="32"/>
      <c r="P408" s="32"/>
      <c r="R408" s="29"/>
    </row>
    <row r="409" spans="7:16" ht="15" customHeight="1">
      <c r="G409" s="30">
        <f>F409*2.2046</f>
        <v>0</v>
      </c>
      <c r="H409" s="30">
        <f>(G409-J409)*16</f>
        <v>0</v>
      </c>
      <c r="I409" s="30">
        <f>(H409-K409)*16</f>
        <v>0</v>
      </c>
      <c r="J409" s="31">
        <f>ROUNDDOWN(G409,0)</f>
        <v>0</v>
      </c>
      <c r="K409" s="31">
        <f>ROUNDDOWN(H409,0)</f>
        <v>0</v>
      </c>
      <c r="L409" s="31">
        <f>ROUND(I409,0)</f>
        <v>0</v>
      </c>
      <c r="M409" s="32"/>
      <c r="N409" s="32"/>
      <c r="O409" s="32"/>
      <c r="P409" s="32"/>
    </row>
    <row r="410" spans="1:254" s="28" customFormat="1" ht="15" customHeight="1">
      <c r="A410" s="27"/>
      <c r="B410" s="26"/>
      <c r="E410" s="26"/>
      <c r="F410" s="29"/>
      <c r="G410" s="30"/>
      <c r="H410" s="30"/>
      <c r="I410" s="30"/>
      <c r="J410" s="31"/>
      <c r="K410" s="31"/>
      <c r="L410" s="31"/>
      <c r="M410" s="32"/>
      <c r="N410" s="32"/>
      <c r="O410" s="32"/>
      <c r="P410" s="32"/>
      <c r="Q410" s="30"/>
      <c r="R410" s="29"/>
      <c r="S410" s="30"/>
      <c r="T410" s="33"/>
      <c r="U410" s="34"/>
      <c r="V410" s="36"/>
      <c r="W410" s="26"/>
      <c r="X410" s="51"/>
      <c r="Y410" s="55"/>
      <c r="Z410" s="26"/>
      <c r="AA410" s="29"/>
      <c r="AB410" s="30"/>
      <c r="AC410" s="30"/>
      <c r="AD410" s="30"/>
      <c r="AE410" s="31"/>
      <c r="AF410" s="31"/>
      <c r="AG410" s="31"/>
      <c r="AH410" s="32"/>
      <c r="AI410" s="32"/>
      <c r="AJ410" s="32"/>
      <c r="AK410" s="32"/>
      <c r="AL410" s="30"/>
      <c r="AM410" s="29"/>
      <c r="AN410" s="30"/>
      <c r="AO410" s="33"/>
      <c r="AP410" s="34"/>
      <c r="AQ410" s="36"/>
      <c r="AR410" s="26"/>
      <c r="AU410" s="26"/>
      <c r="AV410" s="29"/>
      <c r="AW410" s="30"/>
      <c r="AX410" s="30"/>
      <c r="AY410" s="30"/>
      <c r="AZ410" s="31"/>
      <c r="BA410" s="31"/>
      <c r="BB410" s="31"/>
      <c r="BC410" s="32"/>
      <c r="BD410" s="32"/>
      <c r="BE410" s="32"/>
      <c r="BF410" s="32"/>
      <c r="BG410" s="30"/>
      <c r="BH410" s="29"/>
      <c r="BI410" s="30"/>
      <c r="BJ410" s="33"/>
      <c r="BK410" s="34"/>
      <c r="BL410" s="36"/>
      <c r="BM410" s="26"/>
      <c r="BP410" s="26"/>
      <c r="BQ410" s="29"/>
      <c r="BR410" s="30"/>
      <c r="BS410" s="30"/>
      <c r="BT410" s="30"/>
      <c r="BU410" s="31"/>
      <c r="BV410" s="31"/>
      <c r="BW410" s="31"/>
      <c r="BX410" s="32"/>
      <c r="BY410" s="32"/>
      <c r="BZ410" s="32"/>
      <c r="CA410" s="32"/>
      <c r="CB410" s="30"/>
      <c r="CC410" s="29"/>
      <c r="CD410" s="30"/>
      <c r="CE410" s="33"/>
      <c r="CF410" s="34"/>
      <c r="CG410" s="36"/>
      <c r="CH410" s="26"/>
      <c r="CK410" s="26"/>
      <c r="CL410" s="29"/>
      <c r="CM410" s="30"/>
      <c r="CN410" s="30"/>
      <c r="CO410" s="30"/>
      <c r="CP410" s="31"/>
      <c r="CQ410" s="31"/>
      <c r="CR410" s="31"/>
      <c r="CS410" s="32"/>
      <c r="CT410" s="32"/>
      <c r="CU410" s="32"/>
      <c r="CV410" s="32"/>
      <c r="CW410" s="30"/>
      <c r="CX410" s="29"/>
      <c r="CY410" s="30"/>
      <c r="CZ410" s="33"/>
      <c r="DA410" s="34"/>
      <c r="DB410" s="36"/>
      <c r="DC410" s="26"/>
      <c r="DF410" s="26"/>
      <c r="DG410" s="29"/>
      <c r="DH410" s="30"/>
      <c r="DI410" s="30"/>
      <c r="DJ410" s="30"/>
      <c r="DK410" s="31"/>
      <c r="DL410" s="31"/>
      <c r="DM410" s="31"/>
      <c r="DN410" s="32"/>
      <c r="DO410" s="32"/>
      <c r="DP410" s="32"/>
      <c r="DQ410" s="32"/>
      <c r="DR410" s="30"/>
      <c r="DS410" s="29"/>
      <c r="DT410" s="30"/>
      <c r="DU410" s="33"/>
      <c r="DV410" s="34"/>
      <c r="DW410" s="36"/>
      <c r="DX410" s="26"/>
      <c r="EA410" s="26"/>
      <c r="EB410" s="29"/>
      <c r="EC410" s="30"/>
      <c r="ED410" s="30"/>
      <c r="EE410" s="30"/>
      <c r="EF410" s="31"/>
      <c r="EG410" s="31"/>
      <c r="EH410" s="31"/>
      <c r="EI410" s="32"/>
      <c r="EJ410" s="32"/>
      <c r="EK410" s="32"/>
      <c r="EL410" s="32"/>
      <c r="EM410" s="30"/>
      <c r="EN410" s="29"/>
      <c r="EO410" s="30"/>
      <c r="EP410" s="33"/>
      <c r="EQ410" s="34"/>
      <c r="ER410" s="36"/>
      <c r="ES410" s="26"/>
      <c r="EV410" s="26"/>
      <c r="EW410" s="29"/>
      <c r="EX410" s="30"/>
      <c r="EY410" s="30"/>
      <c r="EZ410" s="30"/>
      <c r="FA410" s="31"/>
      <c r="FB410" s="31"/>
      <c r="FC410" s="31"/>
      <c r="FD410" s="32"/>
      <c r="FE410" s="32"/>
      <c r="FF410" s="32"/>
      <c r="FG410" s="32"/>
      <c r="FH410" s="30"/>
      <c r="FI410" s="29"/>
      <c r="FJ410" s="30"/>
      <c r="FK410" s="33"/>
      <c r="FL410" s="34"/>
      <c r="FM410" s="36"/>
      <c r="FN410" s="26"/>
      <c r="FQ410" s="26"/>
      <c r="FR410" s="29"/>
      <c r="FS410" s="30"/>
      <c r="FT410" s="30"/>
      <c r="FU410" s="30"/>
      <c r="FV410" s="31"/>
      <c r="FW410" s="31"/>
      <c r="FX410" s="31"/>
      <c r="FY410" s="32"/>
      <c r="FZ410" s="32"/>
      <c r="GA410" s="32"/>
      <c r="GB410" s="32"/>
      <c r="GC410" s="30"/>
      <c r="GD410" s="29"/>
      <c r="GE410" s="30"/>
      <c r="GF410" s="33"/>
      <c r="GG410" s="34"/>
      <c r="GH410" s="36"/>
      <c r="GI410" s="26"/>
      <c r="GL410" s="26"/>
      <c r="GM410" s="29"/>
      <c r="GN410" s="30"/>
      <c r="GO410" s="30"/>
      <c r="GP410" s="30"/>
      <c r="GQ410" s="31"/>
      <c r="GR410" s="31"/>
      <c r="GS410" s="31"/>
      <c r="GT410" s="32"/>
      <c r="GU410" s="32"/>
      <c r="GV410" s="32"/>
      <c r="GW410" s="32"/>
      <c r="GX410" s="30"/>
      <c r="GY410" s="29"/>
      <c r="GZ410" s="30"/>
      <c r="HA410" s="33"/>
      <c r="HB410" s="34"/>
      <c r="HC410" s="36"/>
      <c r="HD410" s="26"/>
      <c r="HG410" s="26"/>
      <c r="HH410" s="29"/>
      <c r="HI410" s="30"/>
      <c r="HJ410" s="30"/>
      <c r="HK410" s="30"/>
      <c r="HL410" s="31"/>
      <c r="HM410" s="31"/>
      <c r="HN410" s="31"/>
      <c r="HO410" s="32"/>
      <c r="HP410" s="32"/>
      <c r="HQ410" s="32"/>
      <c r="HR410" s="32"/>
      <c r="HS410" s="30"/>
      <c r="HT410" s="29"/>
      <c r="HU410" s="30"/>
      <c r="HV410" s="33"/>
      <c r="HW410" s="34"/>
      <c r="HX410" s="36"/>
      <c r="HY410" s="26"/>
      <c r="IB410" s="26"/>
      <c r="IC410" s="29"/>
      <c r="ID410" s="30"/>
      <c r="IE410" s="30"/>
      <c r="IF410" s="30"/>
      <c r="IG410" s="31"/>
      <c r="IH410" s="31"/>
      <c r="II410" s="31"/>
      <c r="IJ410" s="32"/>
      <c r="IK410" s="32"/>
      <c r="IL410" s="32"/>
      <c r="IM410" s="32"/>
      <c r="IN410" s="30"/>
      <c r="IO410" s="29"/>
      <c r="IP410" s="30"/>
      <c r="IQ410" s="33"/>
      <c r="IR410" s="34"/>
      <c r="IS410" s="36"/>
      <c r="IT410" s="26"/>
    </row>
    <row r="411" spans="7:18" ht="15" customHeight="1">
      <c r="G411" s="30"/>
      <c r="H411" s="30"/>
      <c r="I411" s="30"/>
      <c r="J411" s="31"/>
      <c r="K411" s="31"/>
      <c r="L411" s="31"/>
      <c r="M411" s="32"/>
      <c r="N411" s="32"/>
      <c r="O411" s="32"/>
      <c r="P411" s="32"/>
      <c r="R411" s="29"/>
    </row>
    <row r="412" spans="7:18" ht="15" customHeight="1">
      <c r="G412" s="30"/>
      <c r="H412" s="30"/>
      <c r="I412" s="30"/>
      <c r="J412" s="31"/>
      <c r="K412" s="31"/>
      <c r="L412" s="31"/>
      <c r="M412" s="32"/>
      <c r="N412" s="32"/>
      <c r="O412" s="32"/>
      <c r="P412" s="32"/>
      <c r="R412" s="29"/>
    </row>
    <row r="413" spans="7:18" ht="15" customHeight="1">
      <c r="G413" s="30"/>
      <c r="H413" s="30"/>
      <c r="I413" s="30"/>
      <c r="J413" s="31"/>
      <c r="K413" s="31"/>
      <c r="L413" s="31"/>
      <c r="M413" s="32"/>
      <c r="N413" s="32"/>
      <c r="O413" s="32"/>
      <c r="P413" s="32"/>
      <c r="R413" s="29"/>
    </row>
    <row r="414" spans="1:254" s="28" customFormat="1" ht="15" customHeight="1">
      <c r="A414" s="27"/>
      <c r="B414" s="26"/>
      <c r="E414" s="26"/>
      <c r="F414" s="29"/>
      <c r="G414" s="30"/>
      <c r="H414" s="30"/>
      <c r="I414" s="30"/>
      <c r="J414" s="31"/>
      <c r="K414" s="31"/>
      <c r="L414" s="31"/>
      <c r="M414" s="32"/>
      <c r="N414" s="32"/>
      <c r="O414" s="32"/>
      <c r="P414" s="32"/>
      <c r="Q414" s="30"/>
      <c r="R414" s="29"/>
      <c r="S414" s="30"/>
      <c r="T414" s="33"/>
      <c r="U414" s="34"/>
      <c r="V414" s="36"/>
      <c r="W414" s="26"/>
      <c r="X414" s="51"/>
      <c r="Y414" s="55"/>
      <c r="Z414" s="26"/>
      <c r="AA414" s="29"/>
      <c r="AB414" s="30"/>
      <c r="AC414" s="30"/>
      <c r="AD414" s="30"/>
      <c r="AE414" s="31"/>
      <c r="AF414" s="31"/>
      <c r="AG414" s="31"/>
      <c r="AH414" s="32"/>
      <c r="AI414" s="32"/>
      <c r="AJ414" s="32"/>
      <c r="AK414" s="32"/>
      <c r="AL414" s="30"/>
      <c r="AM414" s="29"/>
      <c r="AN414" s="30"/>
      <c r="AO414" s="33"/>
      <c r="AP414" s="34"/>
      <c r="AQ414" s="36"/>
      <c r="AR414" s="26"/>
      <c r="AU414" s="26"/>
      <c r="AV414" s="29"/>
      <c r="AW414" s="30"/>
      <c r="AX414" s="30"/>
      <c r="AY414" s="30"/>
      <c r="AZ414" s="31"/>
      <c r="BA414" s="31"/>
      <c r="BB414" s="31"/>
      <c r="BC414" s="32"/>
      <c r="BD414" s="32"/>
      <c r="BE414" s="32"/>
      <c r="BF414" s="32"/>
      <c r="BG414" s="30"/>
      <c r="BH414" s="29"/>
      <c r="BI414" s="30"/>
      <c r="BJ414" s="33"/>
      <c r="BK414" s="34"/>
      <c r="BL414" s="36"/>
      <c r="BM414" s="26"/>
      <c r="BP414" s="26"/>
      <c r="BQ414" s="29"/>
      <c r="BR414" s="30"/>
      <c r="BS414" s="30"/>
      <c r="BT414" s="30"/>
      <c r="BU414" s="31"/>
      <c r="BV414" s="31"/>
      <c r="BW414" s="31"/>
      <c r="BX414" s="32"/>
      <c r="BY414" s="32"/>
      <c r="BZ414" s="32"/>
      <c r="CA414" s="32"/>
      <c r="CB414" s="30"/>
      <c r="CC414" s="29"/>
      <c r="CD414" s="30"/>
      <c r="CE414" s="33"/>
      <c r="CF414" s="34"/>
      <c r="CG414" s="36"/>
      <c r="CH414" s="26"/>
      <c r="CK414" s="26"/>
      <c r="CL414" s="29"/>
      <c r="CM414" s="30"/>
      <c r="CN414" s="30"/>
      <c r="CO414" s="30"/>
      <c r="CP414" s="31"/>
      <c r="CQ414" s="31"/>
      <c r="CR414" s="31"/>
      <c r="CS414" s="32"/>
      <c r="CT414" s="32"/>
      <c r="CU414" s="32"/>
      <c r="CV414" s="32"/>
      <c r="CW414" s="30"/>
      <c r="CX414" s="29"/>
      <c r="CY414" s="30"/>
      <c r="CZ414" s="33"/>
      <c r="DA414" s="34"/>
      <c r="DB414" s="36"/>
      <c r="DC414" s="26"/>
      <c r="DF414" s="26"/>
      <c r="DG414" s="29"/>
      <c r="DH414" s="30"/>
      <c r="DI414" s="30"/>
      <c r="DJ414" s="30"/>
      <c r="DK414" s="31"/>
      <c r="DL414" s="31"/>
      <c r="DM414" s="31"/>
      <c r="DN414" s="32"/>
      <c r="DO414" s="32"/>
      <c r="DP414" s="32"/>
      <c r="DQ414" s="32"/>
      <c r="DR414" s="30"/>
      <c r="DS414" s="29"/>
      <c r="DT414" s="30"/>
      <c r="DU414" s="33"/>
      <c r="DV414" s="34"/>
      <c r="DW414" s="36"/>
      <c r="DX414" s="26"/>
      <c r="EA414" s="26"/>
      <c r="EB414" s="29"/>
      <c r="EC414" s="30"/>
      <c r="ED414" s="30"/>
      <c r="EE414" s="30"/>
      <c r="EF414" s="31"/>
      <c r="EG414" s="31"/>
      <c r="EH414" s="31"/>
      <c r="EI414" s="32"/>
      <c r="EJ414" s="32"/>
      <c r="EK414" s="32"/>
      <c r="EL414" s="32"/>
      <c r="EM414" s="30"/>
      <c r="EN414" s="29"/>
      <c r="EO414" s="30"/>
      <c r="EP414" s="33"/>
      <c r="EQ414" s="34"/>
      <c r="ER414" s="36"/>
      <c r="ES414" s="26"/>
      <c r="EV414" s="26"/>
      <c r="EW414" s="29"/>
      <c r="EX414" s="30"/>
      <c r="EY414" s="30"/>
      <c r="EZ414" s="30"/>
      <c r="FA414" s="31"/>
      <c r="FB414" s="31"/>
      <c r="FC414" s="31"/>
      <c r="FD414" s="32"/>
      <c r="FE414" s="32"/>
      <c r="FF414" s="32"/>
      <c r="FG414" s="32"/>
      <c r="FH414" s="30"/>
      <c r="FI414" s="29"/>
      <c r="FJ414" s="30"/>
      <c r="FK414" s="33"/>
      <c r="FL414" s="34"/>
      <c r="FM414" s="36"/>
      <c r="FN414" s="26"/>
      <c r="FQ414" s="26"/>
      <c r="FR414" s="29"/>
      <c r="FS414" s="30"/>
      <c r="FT414" s="30"/>
      <c r="FU414" s="30"/>
      <c r="FV414" s="31"/>
      <c r="FW414" s="31"/>
      <c r="FX414" s="31"/>
      <c r="FY414" s="32"/>
      <c r="FZ414" s="32"/>
      <c r="GA414" s="32"/>
      <c r="GB414" s="32"/>
      <c r="GC414" s="30"/>
      <c r="GD414" s="29"/>
      <c r="GE414" s="30"/>
      <c r="GF414" s="33"/>
      <c r="GG414" s="34"/>
      <c r="GH414" s="36"/>
      <c r="GI414" s="26"/>
      <c r="GL414" s="26"/>
      <c r="GM414" s="29"/>
      <c r="GN414" s="30"/>
      <c r="GO414" s="30"/>
      <c r="GP414" s="30"/>
      <c r="GQ414" s="31"/>
      <c r="GR414" s="31"/>
      <c r="GS414" s="31"/>
      <c r="GT414" s="32"/>
      <c r="GU414" s="32"/>
      <c r="GV414" s="32"/>
      <c r="GW414" s="32"/>
      <c r="GX414" s="30"/>
      <c r="GY414" s="29"/>
      <c r="GZ414" s="30"/>
      <c r="HA414" s="33"/>
      <c r="HB414" s="34"/>
      <c r="HC414" s="36"/>
      <c r="HD414" s="26"/>
      <c r="HG414" s="26"/>
      <c r="HH414" s="29"/>
      <c r="HI414" s="30"/>
      <c r="HJ414" s="30"/>
      <c r="HK414" s="30"/>
      <c r="HL414" s="31"/>
      <c r="HM414" s="31"/>
      <c r="HN414" s="31"/>
      <c r="HO414" s="32"/>
      <c r="HP414" s="32"/>
      <c r="HQ414" s="32"/>
      <c r="HR414" s="32"/>
      <c r="HS414" s="30"/>
      <c r="HT414" s="29"/>
      <c r="HU414" s="30"/>
      <c r="HV414" s="33"/>
      <c r="HW414" s="34"/>
      <c r="HX414" s="36"/>
      <c r="HY414" s="26"/>
      <c r="IB414" s="26"/>
      <c r="IC414" s="29"/>
      <c r="ID414" s="30"/>
      <c r="IE414" s="30"/>
      <c r="IF414" s="30"/>
      <c r="IG414" s="31"/>
      <c r="IH414" s="31"/>
      <c r="II414" s="31"/>
      <c r="IJ414" s="32"/>
      <c r="IK414" s="32"/>
      <c r="IL414" s="32"/>
      <c r="IM414" s="32"/>
      <c r="IN414" s="30"/>
      <c r="IO414" s="29"/>
      <c r="IP414" s="30"/>
      <c r="IQ414" s="33"/>
      <c r="IR414" s="34"/>
      <c r="IS414" s="36"/>
      <c r="IT414" s="26"/>
    </row>
    <row r="415" spans="7:16" ht="15" customHeight="1">
      <c r="G415" s="30">
        <f>F415*2.2046</f>
        <v>0</v>
      </c>
      <c r="H415" s="30">
        <f>(G415-J415)*16</f>
        <v>0</v>
      </c>
      <c r="I415" s="30">
        <f>(H415-K415)*16</f>
        <v>0</v>
      </c>
      <c r="J415" s="31">
        <f>ROUNDDOWN(G415,0)</f>
        <v>0</v>
      </c>
      <c r="K415" s="31">
        <f>ROUNDDOWN(H415,0)</f>
        <v>0</v>
      </c>
      <c r="L415" s="31">
        <f>ROUND(I415,0)</f>
        <v>0</v>
      </c>
      <c r="M415" s="32"/>
      <c r="N415" s="32"/>
      <c r="O415" s="32"/>
      <c r="P415" s="32"/>
    </row>
    <row r="416" spans="7:18" ht="15" customHeight="1">
      <c r="G416" s="30"/>
      <c r="H416" s="30"/>
      <c r="I416" s="30"/>
      <c r="J416" s="31"/>
      <c r="K416" s="31"/>
      <c r="L416" s="31"/>
      <c r="M416" s="32">
        <f>IF(N416=16,J416+1,J416)</f>
        <v>0</v>
      </c>
      <c r="N416" s="32"/>
      <c r="O416" s="32"/>
      <c r="P416" s="32"/>
      <c r="R416" s="29"/>
    </row>
    <row r="417" spans="1:254" s="28" customFormat="1" ht="15" customHeight="1">
      <c r="A417" s="27"/>
      <c r="B417" s="26"/>
      <c r="E417" s="26"/>
      <c r="F417" s="29"/>
      <c r="G417" s="30">
        <f>F417*2.2046</f>
        <v>0</v>
      </c>
      <c r="H417" s="30">
        <f>(G417-J417)*16</f>
        <v>0</v>
      </c>
      <c r="I417" s="30">
        <f>(H417-K417)*16</f>
        <v>0</v>
      </c>
      <c r="J417" s="31">
        <f>ROUNDDOWN(G417,0)</f>
        <v>0</v>
      </c>
      <c r="K417" s="31">
        <f>ROUNDDOWN(H417,0)</f>
        <v>0</v>
      </c>
      <c r="L417" s="31">
        <f>ROUND(I417,0)</f>
        <v>0</v>
      </c>
      <c r="M417" s="32">
        <f>IF(N417=16,J417+1,J417)</f>
        <v>0</v>
      </c>
      <c r="N417" s="32"/>
      <c r="O417" s="32"/>
      <c r="P417" s="32"/>
      <c r="Q417" s="30"/>
      <c r="R417" s="26"/>
      <c r="S417" s="30"/>
      <c r="T417" s="33"/>
      <c r="U417" s="34"/>
      <c r="V417" s="36"/>
      <c r="W417" s="26"/>
      <c r="X417" s="51"/>
      <c r="Y417" s="55"/>
      <c r="Z417" s="26"/>
      <c r="AA417" s="29"/>
      <c r="AB417" s="30"/>
      <c r="AC417" s="30"/>
      <c r="AD417" s="30"/>
      <c r="AE417" s="31"/>
      <c r="AF417" s="31"/>
      <c r="AG417" s="31"/>
      <c r="AH417" s="32"/>
      <c r="AI417" s="32"/>
      <c r="AJ417" s="32"/>
      <c r="AK417" s="32"/>
      <c r="AL417" s="30"/>
      <c r="AM417" s="29"/>
      <c r="AN417" s="30"/>
      <c r="AO417" s="33"/>
      <c r="AP417" s="34"/>
      <c r="AQ417" s="36"/>
      <c r="AR417" s="26"/>
      <c r="AU417" s="26"/>
      <c r="AV417" s="29"/>
      <c r="AW417" s="30"/>
      <c r="AX417" s="30"/>
      <c r="AY417" s="30"/>
      <c r="AZ417" s="31"/>
      <c r="BA417" s="31"/>
      <c r="BB417" s="31"/>
      <c r="BC417" s="32"/>
      <c r="BD417" s="32"/>
      <c r="BE417" s="32"/>
      <c r="BF417" s="32"/>
      <c r="BG417" s="30"/>
      <c r="BH417" s="29"/>
      <c r="BI417" s="30"/>
      <c r="BJ417" s="33"/>
      <c r="BK417" s="34"/>
      <c r="BL417" s="36"/>
      <c r="BM417" s="26"/>
      <c r="BP417" s="26"/>
      <c r="BQ417" s="29"/>
      <c r="BR417" s="30"/>
      <c r="BS417" s="30"/>
      <c r="BT417" s="30"/>
      <c r="BU417" s="31"/>
      <c r="BV417" s="31"/>
      <c r="BW417" s="31"/>
      <c r="BX417" s="32"/>
      <c r="BY417" s="32"/>
      <c r="BZ417" s="32"/>
      <c r="CA417" s="32"/>
      <c r="CB417" s="30"/>
      <c r="CC417" s="29"/>
      <c r="CD417" s="30"/>
      <c r="CE417" s="33"/>
      <c r="CF417" s="34"/>
      <c r="CG417" s="36"/>
      <c r="CH417" s="26"/>
      <c r="CK417" s="26"/>
      <c r="CL417" s="29"/>
      <c r="CM417" s="30"/>
      <c r="CN417" s="30"/>
      <c r="CO417" s="30"/>
      <c r="CP417" s="31"/>
      <c r="CQ417" s="31"/>
      <c r="CR417" s="31"/>
      <c r="CS417" s="32"/>
      <c r="CT417" s="32"/>
      <c r="CU417" s="32"/>
      <c r="CV417" s="32"/>
      <c r="CW417" s="30"/>
      <c r="CX417" s="29"/>
      <c r="CY417" s="30"/>
      <c r="CZ417" s="33"/>
      <c r="DA417" s="34"/>
      <c r="DB417" s="36"/>
      <c r="DC417" s="26"/>
      <c r="DF417" s="26"/>
      <c r="DG417" s="29"/>
      <c r="DH417" s="30"/>
      <c r="DI417" s="30"/>
      <c r="DJ417" s="30"/>
      <c r="DK417" s="31"/>
      <c r="DL417" s="31"/>
      <c r="DM417" s="31"/>
      <c r="DN417" s="32"/>
      <c r="DO417" s="32"/>
      <c r="DP417" s="32"/>
      <c r="DQ417" s="32"/>
      <c r="DR417" s="30"/>
      <c r="DS417" s="29"/>
      <c r="DT417" s="30"/>
      <c r="DU417" s="33"/>
      <c r="DV417" s="34"/>
      <c r="DW417" s="36"/>
      <c r="DX417" s="26"/>
      <c r="EA417" s="26"/>
      <c r="EB417" s="29"/>
      <c r="EC417" s="30"/>
      <c r="ED417" s="30"/>
      <c r="EE417" s="30"/>
      <c r="EF417" s="31"/>
      <c r="EG417" s="31"/>
      <c r="EH417" s="31"/>
      <c r="EI417" s="32"/>
      <c r="EJ417" s="32"/>
      <c r="EK417" s="32"/>
      <c r="EL417" s="32"/>
      <c r="EM417" s="30"/>
      <c r="EN417" s="29"/>
      <c r="EO417" s="30"/>
      <c r="EP417" s="33"/>
      <c r="EQ417" s="34"/>
      <c r="ER417" s="36"/>
      <c r="ES417" s="26"/>
      <c r="EV417" s="26"/>
      <c r="EW417" s="29"/>
      <c r="EX417" s="30"/>
      <c r="EY417" s="30"/>
      <c r="EZ417" s="30"/>
      <c r="FA417" s="31"/>
      <c r="FB417" s="31"/>
      <c r="FC417" s="31"/>
      <c r="FD417" s="32"/>
      <c r="FE417" s="32"/>
      <c r="FF417" s="32"/>
      <c r="FG417" s="32"/>
      <c r="FH417" s="30"/>
      <c r="FI417" s="29"/>
      <c r="FJ417" s="30"/>
      <c r="FK417" s="33"/>
      <c r="FL417" s="34"/>
      <c r="FM417" s="36"/>
      <c r="FN417" s="26"/>
      <c r="FQ417" s="26"/>
      <c r="FR417" s="29"/>
      <c r="FS417" s="30"/>
      <c r="FT417" s="30"/>
      <c r="FU417" s="30"/>
      <c r="FV417" s="31"/>
      <c r="FW417" s="31"/>
      <c r="FX417" s="31"/>
      <c r="FY417" s="32"/>
      <c r="FZ417" s="32"/>
      <c r="GA417" s="32"/>
      <c r="GB417" s="32"/>
      <c r="GC417" s="30"/>
      <c r="GD417" s="29"/>
      <c r="GE417" s="30"/>
      <c r="GF417" s="33"/>
      <c r="GG417" s="34"/>
      <c r="GH417" s="36"/>
      <c r="GI417" s="26"/>
      <c r="GL417" s="26"/>
      <c r="GM417" s="29"/>
      <c r="GN417" s="30"/>
      <c r="GO417" s="30"/>
      <c r="GP417" s="30"/>
      <c r="GQ417" s="31"/>
      <c r="GR417" s="31"/>
      <c r="GS417" s="31"/>
      <c r="GT417" s="32"/>
      <c r="GU417" s="32"/>
      <c r="GV417" s="32"/>
      <c r="GW417" s="32"/>
      <c r="GX417" s="30"/>
      <c r="GY417" s="29"/>
      <c r="GZ417" s="30"/>
      <c r="HA417" s="33"/>
      <c r="HB417" s="34"/>
      <c r="HC417" s="36"/>
      <c r="HD417" s="26"/>
      <c r="HG417" s="26"/>
      <c r="HH417" s="29"/>
      <c r="HI417" s="30"/>
      <c r="HJ417" s="30"/>
      <c r="HK417" s="30"/>
      <c r="HL417" s="31"/>
      <c r="HM417" s="31"/>
      <c r="HN417" s="31"/>
      <c r="HO417" s="32"/>
      <c r="HP417" s="32"/>
      <c r="HQ417" s="32"/>
      <c r="HR417" s="32"/>
      <c r="HS417" s="30"/>
      <c r="HT417" s="29"/>
      <c r="HU417" s="30"/>
      <c r="HV417" s="33"/>
      <c r="HW417" s="34"/>
      <c r="HX417" s="36"/>
      <c r="HY417" s="26"/>
      <c r="IB417" s="26"/>
      <c r="IC417" s="29"/>
      <c r="ID417" s="30"/>
      <c r="IE417" s="30"/>
      <c r="IF417" s="30"/>
      <c r="IG417" s="31"/>
      <c r="IH417" s="31"/>
      <c r="II417" s="31"/>
      <c r="IJ417" s="32"/>
      <c r="IK417" s="32"/>
      <c r="IL417" s="32"/>
      <c r="IM417" s="32"/>
      <c r="IN417" s="30"/>
      <c r="IO417" s="29"/>
      <c r="IP417" s="30"/>
      <c r="IQ417" s="33"/>
      <c r="IR417" s="34"/>
      <c r="IS417" s="36"/>
      <c r="IT417" s="26"/>
    </row>
    <row r="418" spans="7:16" ht="15" customHeight="1">
      <c r="G418" s="30">
        <f>F418*2.2046</f>
        <v>0</v>
      </c>
      <c r="H418" s="30">
        <f>(G418-J418)*16</f>
        <v>0</v>
      </c>
      <c r="I418" s="30">
        <f>(H418-K418)*16</f>
        <v>0</v>
      </c>
      <c r="J418" s="31">
        <f>ROUNDDOWN(G418,0)</f>
        <v>0</v>
      </c>
      <c r="K418" s="31">
        <f>ROUNDDOWN(H418,0)</f>
        <v>0</v>
      </c>
      <c r="L418" s="31">
        <f>ROUND(I418,0)</f>
        <v>0</v>
      </c>
      <c r="M418" s="32"/>
      <c r="N418" s="32"/>
      <c r="O418" s="32"/>
      <c r="P418" s="32"/>
    </row>
    <row r="419" spans="1:254" s="28" customFormat="1" ht="15" customHeight="1">
      <c r="A419" s="27"/>
      <c r="B419" s="26"/>
      <c r="E419" s="26"/>
      <c r="F419" s="29"/>
      <c r="G419" s="30"/>
      <c r="H419" s="30"/>
      <c r="I419" s="30"/>
      <c r="J419" s="31"/>
      <c r="K419" s="31"/>
      <c r="L419" s="31"/>
      <c r="M419" s="32"/>
      <c r="N419" s="32"/>
      <c r="O419" s="32"/>
      <c r="P419" s="32"/>
      <c r="Q419" s="30"/>
      <c r="R419" s="29"/>
      <c r="S419" s="30"/>
      <c r="T419" s="33"/>
      <c r="U419" s="34"/>
      <c r="V419" s="36"/>
      <c r="W419" s="26"/>
      <c r="X419" s="51"/>
      <c r="Y419" s="55"/>
      <c r="Z419" s="26"/>
      <c r="AA419" s="29"/>
      <c r="AB419" s="30"/>
      <c r="AC419" s="30"/>
      <c r="AD419" s="30"/>
      <c r="AE419" s="31"/>
      <c r="AF419" s="31"/>
      <c r="AG419" s="31"/>
      <c r="AH419" s="32"/>
      <c r="AI419" s="32"/>
      <c r="AJ419" s="32"/>
      <c r="AK419" s="32"/>
      <c r="AL419" s="30"/>
      <c r="AM419" s="29"/>
      <c r="AN419" s="30"/>
      <c r="AO419" s="33"/>
      <c r="AP419" s="34"/>
      <c r="AQ419" s="36"/>
      <c r="AR419" s="26"/>
      <c r="AU419" s="26"/>
      <c r="AV419" s="29"/>
      <c r="AW419" s="30"/>
      <c r="AX419" s="30"/>
      <c r="AY419" s="30"/>
      <c r="AZ419" s="31"/>
      <c r="BA419" s="31"/>
      <c r="BB419" s="31"/>
      <c r="BC419" s="32"/>
      <c r="BD419" s="32"/>
      <c r="BE419" s="32"/>
      <c r="BF419" s="32"/>
      <c r="BG419" s="30"/>
      <c r="BH419" s="29"/>
      <c r="BI419" s="30"/>
      <c r="BJ419" s="33"/>
      <c r="BK419" s="34"/>
      <c r="BL419" s="36"/>
      <c r="BM419" s="26"/>
      <c r="BP419" s="26"/>
      <c r="BQ419" s="29"/>
      <c r="BR419" s="30"/>
      <c r="BS419" s="30"/>
      <c r="BT419" s="30"/>
      <c r="BU419" s="31"/>
      <c r="BV419" s="31"/>
      <c r="BW419" s="31"/>
      <c r="BX419" s="32"/>
      <c r="BY419" s="32"/>
      <c r="BZ419" s="32"/>
      <c r="CA419" s="32"/>
      <c r="CB419" s="30"/>
      <c r="CC419" s="29"/>
      <c r="CD419" s="30"/>
      <c r="CE419" s="33"/>
      <c r="CF419" s="34"/>
      <c r="CG419" s="36"/>
      <c r="CH419" s="26"/>
      <c r="CK419" s="26"/>
      <c r="CL419" s="29"/>
      <c r="CM419" s="30"/>
      <c r="CN419" s="30"/>
      <c r="CO419" s="30"/>
      <c r="CP419" s="31"/>
      <c r="CQ419" s="31"/>
      <c r="CR419" s="31"/>
      <c r="CS419" s="32"/>
      <c r="CT419" s="32"/>
      <c r="CU419" s="32"/>
      <c r="CV419" s="32"/>
      <c r="CW419" s="30"/>
      <c r="CX419" s="29"/>
      <c r="CY419" s="30"/>
      <c r="CZ419" s="33"/>
      <c r="DA419" s="34"/>
      <c r="DB419" s="36"/>
      <c r="DC419" s="26"/>
      <c r="DF419" s="26"/>
      <c r="DG419" s="29"/>
      <c r="DH419" s="30"/>
      <c r="DI419" s="30"/>
      <c r="DJ419" s="30"/>
      <c r="DK419" s="31"/>
      <c r="DL419" s="31"/>
      <c r="DM419" s="31"/>
      <c r="DN419" s="32"/>
      <c r="DO419" s="32"/>
      <c r="DP419" s="32"/>
      <c r="DQ419" s="32"/>
      <c r="DR419" s="30"/>
      <c r="DS419" s="29"/>
      <c r="DT419" s="30"/>
      <c r="DU419" s="33"/>
      <c r="DV419" s="34"/>
      <c r="DW419" s="36"/>
      <c r="DX419" s="26"/>
      <c r="EA419" s="26"/>
      <c r="EB419" s="29"/>
      <c r="EC419" s="30"/>
      <c r="ED419" s="30"/>
      <c r="EE419" s="30"/>
      <c r="EF419" s="31"/>
      <c r="EG419" s="31"/>
      <c r="EH419" s="31"/>
      <c r="EI419" s="32"/>
      <c r="EJ419" s="32"/>
      <c r="EK419" s="32"/>
      <c r="EL419" s="32"/>
      <c r="EM419" s="30"/>
      <c r="EN419" s="29"/>
      <c r="EO419" s="30"/>
      <c r="EP419" s="33"/>
      <c r="EQ419" s="34"/>
      <c r="ER419" s="36"/>
      <c r="ES419" s="26"/>
      <c r="EV419" s="26"/>
      <c r="EW419" s="29"/>
      <c r="EX419" s="30"/>
      <c r="EY419" s="30"/>
      <c r="EZ419" s="30"/>
      <c r="FA419" s="31"/>
      <c r="FB419" s="31"/>
      <c r="FC419" s="31"/>
      <c r="FD419" s="32"/>
      <c r="FE419" s="32"/>
      <c r="FF419" s="32"/>
      <c r="FG419" s="32"/>
      <c r="FH419" s="30"/>
      <c r="FI419" s="29"/>
      <c r="FJ419" s="30"/>
      <c r="FK419" s="33"/>
      <c r="FL419" s="34"/>
      <c r="FM419" s="36"/>
      <c r="FN419" s="26"/>
      <c r="FQ419" s="26"/>
      <c r="FR419" s="29"/>
      <c r="FS419" s="30"/>
      <c r="FT419" s="30"/>
      <c r="FU419" s="30"/>
      <c r="FV419" s="31"/>
      <c r="FW419" s="31"/>
      <c r="FX419" s="31"/>
      <c r="FY419" s="32"/>
      <c r="FZ419" s="32"/>
      <c r="GA419" s="32"/>
      <c r="GB419" s="32"/>
      <c r="GC419" s="30"/>
      <c r="GD419" s="29"/>
      <c r="GE419" s="30"/>
      <c r="GF419" s="33"/>
      <c r="GG419" s="34"/>
      <c r="GH419" s="36"/>
      <c r="GI419" s="26"/>
      <c r="GL419" s="26"/>
      <c r="GM419" s="29"/>
      <c r="GN419" s="30"/>
      <c r="GO419" s="30"/>
      <c r="GP419" s="30"/>
      <c r="GQ419" s="31"/>
      <c r="GR419" s="31"/>
      <c r="GS419" s="31"/>
      <c r="GT419" s="32"/>
      <c r="GU419" s="32"/>
      <c r="GV419" s="32"/>
      <c r="GW419" s="32"/>
      <c r="GX419" s="30"/>
      <c r="GY419" s="29"/>
      <c r="GZ419" s="30"/>
      <c r="HA419" s="33"/>
      <c r="HB419" s="34"/>
      <c r="HC419" s="36"/>
      <c r="HD419" s="26"/>
      <c r="HG419" s="26"/>
      <c r="HH419" s="29"/>
      <c r="HI419" s="30"/>
      <c r="HJ419" s="30"/>
      <c r="HK419" s="30"/>
      <c r="HL419" s="31"/>
      <c r="HM419" s="31"/>
      <c r="HN419" s="31"/>
      <c r="HO419" s="32"/>
      <c r="HP419" s="32"/>
      <c r="HQ419" s="32"/>
      <c r="HR419" s="32"/>
      <c r="HS419" s="30"/>
      <c r="HT419" s="29"/>
      <c r="HU419" s="30"/>
      <c r="HV419" s="33"/>
      <c r="HW419" s="34"/>
      <c r="HX419" s="36"/>
      <c r="HY419" s="26"/>
      <c r="IB419" s="26"/>
      <c r="IC419" s="29"/>
      <c r="ID419" s="30"/>
      <c r="IE419" s="30"/>
      <c r="IF419" s="30"/>
      <c r="IG419" s="31"/>
      <c r="IH419" s="31"/>
      <c r="II419" s="31"/>
      <c r="IJ419" s="32"/>
      <c r="IK419" s="32"/>
      <c r="IL419" s="32"/>
      <c r="IM419" s="32"/>
      <c r="IN419" s="30"/>
      <c r="IO419" s="29"/>
      <c r="IP419" s="30"/>
      <c r="IQ419" s="33"/>
      <c r="IR419" s="34"/>
      <c r="IS419" s="36"/>
      <c r="IT419" s="26"/>
    </row>
    <row r="420" spans="7:18" ht="15" customHeight="1">
      <c r="G420" s="30"/>
      <c r="H420" s="30"/>
      <c r="I420" s="30"/>
      <c r="J420" s="31"/>
      <c r="K420" s="31"/>
      <c r="L420" s="31"/>
      <c r="M420" s="32"/>
      <c r="N420" s="32"/>
      <c r="O420" s="32"/>
      <c r="P420" s="32"/>
      <c r="R420" s="29"/>
    </row>
    <row r="421" spans="7:16" ht="15" customHeight="1">
      <c r="G421" s="30">
        <f>F421*2.2046</f>
        <v>0</v>
      </c>
      <c r="H421" s="30">
        <f aca="true" t="shared" si="87" ref="H421:I423">(G421-J421)*16</f>
        <v>0</v>
      </c>
      <c r="I421" s="30">
        <f t="shared" si="87"/>
        <v>0</v>
      </c>
      <c r="J421" s="31">
        <f aca="true" t="shared" si="88" ref="J421:K423">ROUNDDOWN(G421,0)</f>
        <v>0</v>
      </c>
      <c r="K421" s="31">
        <f t="shared" si="88"/>
        <v>0</v>
      </c>
      <c r="L421" s="31">
        <f>ROUND(I421,0)</f>
        <v>0</v>
      </c>
      <c r="M421" s="32"/>
      <c r="N421" s="32"/>
      <c r="O421" s="32"/>
      <c r="P421" s="32"/>
    </row>
    <row r="422" spans="7:16" ht="15" customHeight="1">
      <c r="G422" s="30">
        <f>F422*2.2046</f>
        <v>0</v>
      </c>
      <c r="H422" s="30">
        <f t="shared" si="87"/>
        <v>0</v>
      </c>
      <c r="I422" s="30">
        <f t="shared" si="87"/>
        <v>0</v>
      </c>
      <c r="J422" s="31">
        <f t="shared" si="88"/>
        <v>0</v>
      </c>
      <c r="K422" s="31">
        <f t="shared" si="88"/>
        <v>0</v>
      </c>
      <c r="L422" s="31">
        <f>ROUND(I422,0)</f>
        <v>0</v>
      </c>
      <c r="M422" s="32"/>
      <c r="N422" s="32"/>
      <c r="O422" s="32"/>
      <c r="P422" s="32"/>
    </row>
    <row r="423" spans="7:16" ht="15" customHeight="1">
      <c r="G423" s="30">
        <f>F423*2.2046</f>
        <v>0</v>
      </c>
      <c r="H423" s="30">
        <f t="shared" si="87"/>
        <v>0</v>
      </c>
      <c r="I423" s="30">
        <f t="shared" si="87"/>
        <v>0</v>
      </c>
      <c r="J423" s="31">
        <f t="shared" si="88"/>
        <v>0</v>
      </c>
      <c r="K423" s="31">
        <f t="shared" si="88"/>
        <v>0</v>
      </c>
      <c r="L423" s="31">
        <f>ROUND(I423,0)</f>
        <v>0</v>
      </c>
      <c r="M423" s="32"/>
      <c r="N423" s="32"/>
      <c r="O423" s="32"/>
      <c r="P423" s="32"/>
    </row>
    <row r="424" spans="1:25" s="40" customFormat="1" ht="15" customHeight="1">
      <c r="A424" s="27"/>
      <c r="B424" s="26"/>
      <c r="C424" s="28"/>
      <c r="D424" s="28"/>
      <c r="E424" s="26"/>
      <c r="F424" s="29"/>
      <c r="G424" s="30"/>
      <c r="H424" s="30"/>
      <c r="I424" s="30"/>
      <c r="J424" s="31"/>
      <c r="K424" s="31"/>
      <c r="L424" s="31"/>
      <c r="M424" s="32"/>
      <c r="N424" s="32"/>
      <c r="O424" s="32"/>
      <c r="P424" s="32"/>
      <c r="Q424" s="30"/>
      <c r="R424" s="29"/>
      <c r="S424" s="30"/>
      <c r="T424" s="33"/>
      <c r="U424" s="34"/>
      <c r="X424" s="52"/>
      <c r="Y424" s="41"/>
    </row>
    <row r="425" spans="1:254" s="28" customFormat="1" ht="15" customHeight="1">
      <c r="A425" s="27"/>
      <c r="B425" s="26"/>
      <c r="E425" s="26"/>
      <c r="F425" s="29"/>
      <c r="G425" s="30">
        <f>F425*2.2046</f>
        <v>0</v>
      </c>
      <c r="H425" s="30">
        <f aca="true" t="shared" si="89" ref="H425:I427">(G425-J425)*16</f>
        <v>0</v>
      </c>
      <c r="I425" s="30">
        <f t="shared" si="89"/>
        <v>0</v>
      </c>
      <c r="J425" s="31">
        <f aca="true" t="shared" si="90" ref="J425:K427">ROUNDDOWN(G425,0)</f>
        <v>0</v>
      </c>
      <c r="K425" s="31">
        <f t="shared" si="90"/>
        <v>0</v>
      </c>
      <c r="L425" s="31">
        <f>ROUND(I425,0)</f>
        <v>0</v>
      </c>
      <c r="M425" s="32"/>
      <c r="N425" s="32"/>
      <c r="O425" s="32"/>
      <c r="P425" s="32"/>
      <c r="Q425" s="30"/>
      <c r="R425" s="26"/>
      <c r="S425" s="30"/>
      <c r="T425" s="33"/>
      <c r="U425" s="34"/>
      <c r="V425" s="36"/>
      <c r="W425" s="26"/>
      <c r="X425" s="51"/>
      <c r="Y425" s="55"/>
      <c r="Z425" s="26"/>
      <c r="AA425" s="29"/>
      <c r="AB425" s="30"/>
      <c r="AC425" s="30"/>
      <c r="AD425" s="30"/>
      <c r="AE425" s="31"/>
      <c r="AF425" s="31"/>
      <c r="AG425" s="31"/>
      <c r="AH425" s="32"/>
      <c r="AI425" s="32"/>
      <c r="AJ425" s="32"/>
      <c r="AK425" s="32"/>
      <c r="AL425" s="30"/>
      <c r="AM425" s="29"/>
      <c r="AN425" s="30"/>
      <c r="AO425" s="33"/>
      <c r="AP425" s="34"/>
      <c r="AQ425" s="36"/>
      <c r="AR425" s="26"/>
      <c r="AU425" s="26"/>
      <c r="AV425" s="29"/>
      <c r="AW425" s="30"/>
      <c r="AX425" s="30"/>
      <c r="AY425" s="30"/>
      <c r="AZ425" s="31"/>
      <c r="BA425" s="31"/>
      <c r="BB425" s="31"/>
      <c r="BC425" s="32"/>
      <c r="BD425" s="32"/>
      <c r="BE425" s="32"/>
      <c r="BF425" s="32"/>
      <c r="BG425" s="30"/>
      <c r="BH425" s="29"/>
      <c r="BI425" s="30"/>
      <c r="BJ425" s="33"/>
      <c r="BK425" s="34"/>
      <c r="BL425" s="36"/>
      <c r="BM425" s="26"/>
      <c r="BP425" s="26"/>
      <c r="BQ425" s="29"/>
      <c r="BR425" s="30"/>
      <c r="BS425" s="30"/>
      <c r="BT425" s="30"/>
      <c r="BU425" s="31"/>
      <c r="BV425" s="31"/>
      <c r="BW425" s="31"/>
      <c r="BX425" s="32"/>
      <c r="BY425" s="32"/>
      <c r="BZ425" s="32"/>
      <c r="CA425" s="32"/>
      <c r="CB425" s="30"/>
      <c r="CC425" s="29"/>
      <c r="CD425" s="30"/>
      <c r="CE425" s="33"/>
      <c r="CF425" s="34"/>
      <c r="CG425" s="36"/>
      <c r="CH425" s="26"/>
      <c r="CK425" s="26"/>
      <c r="CL425" s="29"/>
      <c r="CM425" s="30"/>
      <c r="CN425" s="30"/>
      <c r="CO425" s="30"/>
      <c r="CP425" s="31"/>
      <c r="CQ425" s="31"/>
      <c r="CR425" s="31"/>
      <c r="CS425" s="32"/>
      <c r="CT425" s="32"/>
      <c r="CU425" s="32"/>
      <c r="CV425" s="32"/>
      <c r="CW425" s="30"/>
      <c r="CX425" s="29"/>
      <c r="CY425" s="30"/>
      <c r="CZ425" s="33"/>
      <c r="DA425" s="34"/>
      <c r="DB425" s="36"/>
      <c r="DC425" s="26"/>
      <c r="DF425" s="26"/>
      <c r="DG425" s="29"/>
      <c r="DH425" s="30"/>
      <c r="DI425" s="30"/>
      <c r="DJ425" s="30"/>
      <c r="DK425" s="31"/>
      <c r="DL425" s="31"/>
      <c r="DM425" s="31"/>
      <c r="DN425" s="32"/>
      <c r="DO425" s="32"/>
      <c r="DP425" s="32"/>
      <c r="DQ425" s="32"/>
      <c r="DR425" s="30"/>
      <c r="DS425" s="29"/>
      <c r="DT425" s="30"/>
      <c r="DU425" s="33"/>
      <c r="DV425" s="34"/>
      <c r="DW425" s="36"/>
      <c r="DX425" s="26"/>
      <c r="EA425" s="26"/>
      <c r="EB425" s="29"/>
      <c r="EC425" s="30"/>
      <c r="ED425" s="30"/>
      <c r="EE425" s="30"/>
      <c r="EF425" s="31"/>
      <c r="EG425" s="31"/>
      <c r="EH425" s="31"/>
      <c r="EI425" s="32"/>
      <c r="EJ425" s="32"/>
      <c r="EK425" s="32"/>
      <c r="EL425" s="32"/>
      <c r="EM425" s="30"/>
      <c r="EN425" s="29"/>
      <c r="EO425" s="30"/>
      <c r="EP425" s="33"/>
      <c r="EQ425" s="34"/>
      <c r="ER425" s="36"/>
      <c r="ES425" s="26"/>
      <c r="EV425" s="26"/>
      <c r="EW425" s="29"/>
      <c r="EX425" s="30"/>
      <c r="EY425" s="30"/>
      <c r="EZ425" s="30"/>
      <c r="FA425" s="31"/>
      <c r="FB425" s="31"/>
      <c r="FC425" s="31"/>
      <c r="FD425" s="32"/>
      <c r="FE425" s="32"/>
      <c r="FF425" s="32"/>
      <c r="FG425" s="32"/>
      <c r="FH425" s="30"/>
      <c r="FI425" s="29"/>
      <c r="FJ425" s="30"/>
      <c r="FK425" s="33"/>
      <c r="FL425" s="34"/>
      <c r="FM425" s="36"/>
      <c r="FN425" s="26"/>
      <c r="FQ425" s="26"/>
      <c r="FR425" s="29"/>
      <c r="FS425" s="30"/>
      <c r="FT425" s="30"/>
      <c r="FU425" s="30"/>
      <c r="FV425" s="31"/>
      <c r="FW425" s="31"/>
      <c r="FX425" s="31"/>
      <c r="FY425" s="32"/>
      <c r="FZ425" s="32"/>
      <c r="GA425" s="32"/>
      <c r="GB425" s="32"/>
      <c r="GC425" s="30"/>
      <c r="GD425" s="29"/>
      <c r="GE425" s="30"/>
      <c r="GF425" s="33"/>
      <c r="GG425" s="34"/>
      <c r="GH425" s="36"/>
      <c r="GI425" s="26"/>
      <c r="GL425" s="26"/>
      <c r="GM425" s="29"/>
      <c r="GN425" s="30"/>
      <c r="GO425" s="30"/>
      <c r="GP425" s="30"/>
      <c r="GQ425" s="31"/>
      <c r="GR425" s="31"/>
      <c r="GS425" s="31"/>
      <c r="GT425" s="32"/>
      <c r="GU425" s="32"/>
      <c r="GV425" s="32"/>
      <c r="GW425" s="32"/>
      <c r="GX425" s="30"/>
      <c r="GY425" s="29"/>
      <c r="GZ425" s="30"/>
      <c r="HA425" s="33"/>
      <c r="HB425" s="34"/>
      <c r="HC425" s="36"/>
      <c r="HD425" s="26"/>
      <c r="HG425" s="26"/>
      <c r="HH425" s="29"/>
      <c r="HI425" s="30"/>
      <c r="HJ425" s="30"/>
      <c r="HK425" s="30"/>
      <c r="HL425" s="31"/>
      <c r="HM425" s="31"/>
      <c r="HN425" s="31"/>
      <c r="HO425" s="32"/>
      <c r="HP425" s="32"/>
      <c r="HQ425" s="32"/>
      <c r="HR425" s="32"/>
      <c r="HS425" s="30"/>
      <c r="HT425" s="29"/>
      <c r="HU425" s="30"/>
      <c r="HV425" s="33"/>
      <c r="HW425" s="34"/>
      <c r="HX425" s="36"/>
      <c r="HY425" s="26"/>
      <c r="IB425" s="26"/>
      <c r="IC425" s="29"/>
      <c r="ID425" s="30"/>
      <c r="IE425" s="30"/>
      <c r="IF425" s="30"/>
      <c r="IG425" s="31"/>
      <c r="IH425" s="31"/>
      <c r="II425" s="31"/>
      <c r="IJ425" s="32"/>
      <c r="IK425" s="32"/>
      <c r="IL425" s="32"/>
      <c r="IM425" s="32"/>
      <c r="IN425" s="30"/>
      <c r="IO425" s="29"/>
      <c r="IP425" s="30"/>
      <c r="IQ425" s="33"/>
      <c r="IR425" s="34"/>
      <c r="IS425" s="36"/>
      <c r="IT425" s="26"/>
    </row>
    <row r="426" spans="7:16" ht="15" customHeight="1">
      <c r="G426" s="30">
        <f>F426*2.2046</f>
        <v>0</v>
      </c>
      <c r="H426" s="30">
        <f t="shared" si="89"/>
        <v>0</v>
      </c>
      <c r="I426" s="30">
        <f t="shared" si="89"/>
        <v>0</v>
      </c>
      <c r="J426" s="31">
        <f t="shared" si="90"/>
        <v>0</v>
      </c>
      <c r="K426" s="31">
        <f t="shared" si="90"/>
        <v>0</v>
      </c>
      <c r="L426" s="31">
        <f>ROUND(I426,0)</f>
        <v>0</v>
      </c>
      <c r="M426" s="32"/>
      <c r="N426" s="32"/>
      <c r="O426" s="32"/>
      <c r="P426" s="32"/>
    </row>
    <row r="427" spans="7:16" ht="15" customHeight="1">
      <c r="G427" s="30">
        <f>F427*2.2046</f>
        <v>0</v>
      </c>
      <c r="H427" s="30">
        <f t="shared" si="89"/>
        <v>0</v>
      </c>
      <c r="I427" s="30">
        <f t="shared" si="89"/>
        <v>0</v>
      </c>
      <c r="J427" s="31">
        <f t="shared" si="90"/>
        <v>0</v>
      </c>
      <c r="K427" s="31">
        <f t="shared" si="90"/>
        <v>0</v>
      </c>
      <c r="L427" s="31">
        <f>ROUND(I427,0)</f>
        <v>0</v>
      </c>
      <c r="M427" s="32"/>
      <c r="N427" s="32"/>
      <c r="O427" s="32"/>
      <c r="P427" s="32"/>
    </row>
    <row r="428" spans="1:254" s="28" customFormat="1" ht="15" customHeight="1">
      <c r="A428" s="27"/>
      <c r="B428" s="26"/>
      <c r="E428" s="26"/>
      <c r="F428" s="29"/>
      <c r="G428" s="30"/>
      <c r="H428" s="30"/>
      <c r="I428" s="30"/>
      <c r="J428" s="31"/>
      <c r="K428" s="31"/>
      <c r="L428" s="31"/>
      <c r="M428" s="32"/>
      <c r="N428" s="32"/>
      <c r="O428" s="32"/>
      <c r="P428" s="32"/>
      <c r="Q428" s="30"/>
      <c r="R428" s="29"/>
      <c r="S428" s="30"/>
      <c r="T428" s="33"/>
      <c r="U428" s="34"/>
      <c r="V428" s="36"/>
      <c r="W428" s="26"/>
      <c r="X428" s="51"/>
      <c r="Y428" s="55"/>
      <c r="Z428" s="26"/>
      <c r="AA428" s="29"/>
      <c r="AB428" s="30"/>
      <c r="AC428" s="30"/>
      <c r="AD428" s="30"/>
      <c r="AE428" s="31"/>
      <c r="AF428" s="31"/>
      <c r="AG428" s="31"/>
      <c r="AH428" s="32"/>
      <c r="AI428" s="32"/>
      <c r="AJ428" s="32"/>
      <c r="AK428" s="32"/>
      <c r="AL428" s="30"/>
      <c r="AM428" s="29"/>
      <c r="AN428" s="30"/>
      <c r="AO428" s="33"/>
      <c r="AP428" s="34"/>
      <c r="AQ428" s="36"/>
      <c r="AR428" s="26"/>
      <c r="AU428" s="26"/>
      <c r="AV428" s="29"/>
      <c r="AW428" s="30"/>
      <c r="AX428" s="30"/>
      <c r="AY428" s="30"/>
      <c r="AZ428" s="31"/>
      <c r="BA428" s="31"/>
      <c r="BB428" s="31"/>
      <c r="BC428" s="32"/>
      <c r="BD428" s="32"/>
      <c r="BE428" s="32"/>
      <c r="BF428" s="32"/>
      <c r="BG428" s="30"/>
      <c r="BH428" s="29"/>
      <c r="BI428" s="30"/>
      <c r="BJ428" s="33"/>
      <c r="BK428" s="34"/>
      <c r="BL428" s="36"/>
      <c r="BM428" s="26"/>
      <c r="BP428" s="26"/>
      <c r="BQ428" s="29"/>
      <c r="BR428" s="30"/>
      <c r="BS428" s="30"/>
      <c r="BT428" s="30"/>
      <c r="BU428" s="31"/>
      <c r="BV428" s="31"/>
      <c r="BW428" s="31"/>
      <c r="BX428" s="32"/>
      <c r="BY428" s="32"/>
      <c r="BZ428" s="32"/>
      <c r="CA428" s="32"/>
      <c r="CB428" s="30"/>
      <c r="CC428" s="29"/>
      <c r="CD428" s="30"/>
      <c r="CE428" s="33"/>
      <c r="CF428" s="34"/>
      <c r="CG428" s="36"/>
      <c r="CH428" s="26"/>
      <c r="CK428" s="26"/>
      <c r="CL428" s="29"/>
      <c r="CM428" s="30"/>
      <c r="CN428" s="30"/>
      <c r="CO428" s="30"/>
      <c r="CP428" s="31"/>
      <c r="CQ428" s="31"/>
      <c r="CR428" s="31"/>
      <c r="CS428" s="32"/>
      <c r="CT428" s="32"/>
      <c r="CU428" s="32"/>
      <c r="CV428" s="32"/>
      <c r="CW428" s="30"/>
      <c r="CX428" s="29"/>
      <c r="CY428" s="30"/>
      <c r="CZ428" s="33"/>
      <c r="DA428" s="34"/>
      <c r="DB428" s="36"/>
      <c r="DC428" s="26"/>
      <c r="DF428" s="26"/>
      <c r="DG428" s="29"/>
      <c r="DH428" s="30"/>
      <c r="DI428" s="30"/>
      <c r="DJ428" s="30"/>
      <c r="DK428" s="31"/>
      <c r="DL428" s="31"/>
      <c r="DM428" s="31"/>
      <c r="DN428" s="32"/>
      <c r="DO428" s="32"/>
      <c r="DP428" s="32"/>
      <c r="DQ428" s="32"/>
      <c r="DR428" s="30"/>
      <c r="DS428" s="29"/>
      <c r="DT428" s="30"/>
      <c r="DU428" s="33"/>
      <c r="DV428" s="34"/>
      <c r="DW428" s="36"/>
      <c r="DX428" s="26"/>
      <c r="EA428" s="26"/>
      <c r="EB428" s="29"/>
      <c r="EC428" s="30"/>
      <c r="ED428" s="30"/>
      <c r="EE428" s="30"/>
      <c r="EF428" s="31"/>
      <c r="EG428" s="31"/>
      <c r="EH428" s="31"/>
      <c r="EI428" s="32"/>
      <c r="EJ428" s="32"/>
      <c r="EK428" s="32"/>
      <c r="EL428" s="32"/>
      <c r="EM428" s="30"/>
      <c r="EN428" s="29"/>
      <c r="EO428" s="30"/>
      <c r="EP428" s="33"/>
      <c r="EQ428" s="34"/>
      <c r="ER428" s="36"/>
      <c r="ES428" s="26"/>
      <c r="EV428" s="26"/>
      <c r="EW428" s="29"/>
      <c r="EX428" s="30"/>
      <c r="EY428" s="30"/>
      <c r="EZ428" s="30"/>
      <c r="FA428" s="31"/>
      <c r="FB428" s="31"/>
      <c r="FC428" s="31"/>
      <c r="FD428" s="32"/>
      <c r="FE428" s="32"/>
      <c r="FF428" s="32"/>
      <c r="FG428" s="32"/>
      <c r="FH428" s="30"/>
      <c r="FI428" s="29"/>
      <c r="FJ428" s="30"/>
      <c r="FK428" s="33"/>
      <c r="FL428" s="34"/>
      <c r="FM428" s="36"/>
      <c r="FN428" s="26"/>
      <c r="FQ428" s="26"/>
      <c r="FR428" s="29"/>
      <c r="FS428" s="30"/>
      <c r="FT428" s="30"/>
      <c r="FU428" s="30"/>
      <c r="FV428" s="31"/>
      <c r="FW428" s="31"/>
      <c r="FX428" s="31"/>
      <c r="FY428" s="32"/>
      <c r="FZ428" s="32"/>
      <c r="GA428" s="32"/>
      <c r="GB428" s="32"/>
      <c r="GC428" s="30"/>
      <c r="GD428" s="29"/>
      <c r="GE428" s="30"/>
      <c r="GF428" s="33"/>
      <c r="GG428" s="34"/>
      <c r="GH428" s="36"/>
      <c r="GI428" s="26"/>
      <c r="GL428" s="26"/>
      <c r="GM428" s="29"/>
      <c r="GN428" s="30"/>
      <c r="GO428" s="30"/>
      <c r="GP428" s="30"/>
      <c r="GQ428" s="31"/>
      <c r="GR428" s="31"/>
      <c r="GS428" s="31"/>
      <c r="GT428" s="32"/>
      <c r="GU428" s="32"/>
      <c r="GV428" s="32"/>
      <c r="GW428" s="32"/>
      <c r="GX428" s="30"/>
      <c r="GY428" s="29"/>
      <c r="GZ428" s="30"/>
      <c r="HA428" s="33"/>
      <c r="HB428" s="34"/>
      <c r="HC428" s="36"/>
      <c r="HD428" s="26"/>
      <c r="HG428" s="26"/>
      <c r="HH428" s="29"/>
      <c r="HI428" s="30"/>
      <c r="HJ428" s="30"/>
      <c r="HK428" s="30"/>
      <c r="HL428" s="31"/>
      <c r="HM428" s="31"/>
      <c r="HN428" s="31"/>
      <c r="HO428" s="32"/>
      <c r="HP428" s="32"/>
      <c r="HQ428" s="32"/>
      <c r="HR428" s="32"/>
      <c r="HS428" s="30"/>
      <c r="HT428" s="29"/>
      <c r="HU428" s="30"/>
      <c r="HV428" s="33"/>
      <c r="HW428" s="34"/>
      <c r="HX428" s="36"/>
      <c r="HY428" s="26"/>
      <c r="IB428" s="26"/>
      <c r="IC428" s="29"/>
      <c r="ID428" s="30"/>
      <c r="IE428" s="30"/>
      <c r="IF428" s="30"/>
      <c r="IG428" s="31"/>
      <c r="IH428" s="31"/>
      <c r="II428" s="31"/>
      <c r="IJ428" s="32"/>
      <c r="IK428" s="32"/>
      <c r="IL428" s="32"/>
      <c r="IM428" s="32"/>
      <c r="IN428" s="30"/>
      <c r="IO428" s="29"/>
      <c r="IP428" s="30"/>
      <c r="IQ428" s="33"/>
      <c r="IR428" s="34"/>
      <c r="IS428" s="36"/>
      <c r="IT428" s="26"/>
    </row>
    <row r="429" spans="7:16" ht="15" customHeight="1">
      <c r="G429" s="30">
        <f>F429*2.2046</f>
        <v>0</v>
      </c>
      <c r="H429" s="30">
        <f>(G429-J429)*16</f>
        <v>0</v>
      </c>
      <c r="I429" s="30">
        <f>(H429-K429)*16</f>
        <v>0</v>
      </c>
      <c r="J429" s="31">
        <f>ROUNDDOWN(G429,0)</f>
        <v>0</v>
      </c>
      <c r="K429" s="31">
        <f>ROUNDDOWN(H429,0)</f>
        <v>0</v>
      </c>
      <c r="L429" s="31">
        <f>ROUND(I429,0)</f>
        <v>0</v>
      </c>
      <c r="M429" s="32"/>
      <c r="N429" s="32"/>
      <c r="O429" s="32"/>
      <c r="P429" s="32"/>
    </row>
    <row r="430" spans="7:18" ht="15" customHeight="1">
      <c r="G430" s="30"/>
      <c r="H430" s="30"/>
      <c r="I430" s="30"/>
      <c r="J430" s="31"/>
      <c r="K430" s="31"/>
      <c r="L430" s="31"/>
      <c r="M430" s="32"/>
      <c r="N430" s="32"/>
      <c r="O430" s="32"/>
      <c r="P430" s="32"/>
      <c r="R430" s="29"/>
    </row>
    <row r="431" spans="1:254" s="28" customFormat="1" ht="15" customHeight="1">
      <c r="A431" s="27"/>
      <c r="B431" s="26"/>
      <c r="E431" s="26"/>
      <c r="F431" s="29"/>
      <c r="G431" s="30"/>
      <c r="H431" s="30"/>
      <c r="I431" s="30"/>
      <c r="J431" s="31"/>
      <c r="K431" s="31"/>
      <c r="L431" s="31"/>
      <c r="M431" s="32"/>
      <c r="N431" s="32"/>
      <c r="O431" s="32"/>
      <c r="P431" s="32"/>
      <c r="Q431" s="30"/>
      <c r="R431" s="29"/>
      <c r="S431" s="30"/>
      <c r="T431" s="33"/>
      <c r="U431" s="34"/>
      <c r="V431" s="36"/>
      <c r="W431" s="26"/>
      <c r="X431" s="51"/>
      <c r="Y431" s="55"/>
      <c r="Z431" s="26"/>
      <c r="AA431" s="29"/>
      <c r="AB431" s="30"/>
      <c r="AC431" s="30"/>
      <c r="AD431" s="30"/>
      <c r="AE431" s="31"/>
      <c r="AF431" s="31"/>
      <c r="AG431" s="31"/>
      <c r="AH431" s="32"/>
      <c r="AI431" s="32"/>
      <c r="AJ431" s="32"/>
      <c r="AK431" s="32"/>
      <c r="AL431" s="30"/>
      <c r="AM431" s="29"/>
      <c r="AN431" s="30"/>
      <c r="AO431" s="33"/>
      <c r="AP431" s="34"/>
      <c r="AQ431" s="36"/>
      <c r="AR431" s="26"/>
      <c r="AU431" s="26"/>
      <c r="AV431" s="29"/>
      <c r="AW431" s="30"/>
      <c r="AX431" s="30"/>
      <c r="AY431" s="30"/>
      <c r="AZ431" s="31"/>
      <c r="BA431" s="31"/>
      <c r="BB431" s="31"/>
      <c r="BC431" s="32"/>
      <c r="BD431" s="32"/>
      <c r="BE431" s="32"/>
      <c r="BF431" s="32"/>
      <c r="BG431" s="30"/>
      <c r="BH431" s="29"/>
      <c r="BI431" s="30"/>
      <c r="BJ431" s="33"/>
      <c r="BK431" s="34"/>
      <c r="BL431" s="36"/>
      <c r="BM431" s="26"/>
      <c r="BP431" s="26"/>
      <c r="BQ431" s="29"/>
      <c r="BR431" s="30"/>
      <c r="BS431" s="30"/>
      <c r="BT431" s="30"/>
      <c r="BU431" s="31"/>
      <c r="BV431" s="31"/>
      <c r="BW431" s="31"/>
      <c r="BX431" s="32"/>
      <c r="BY431" s="32"/>
      <c r="BZ431" s="32"/>
      <c r="CA431" s="32"/>
      <c r="CB431" s="30"/>
      <c r="CC431" s="29"/>
      <c r="CD431" s="30"/>
      <c r="CE431" s="33"/>
      <c r="CF431" s="34"/>
      <c r="CG431" s="36"/>
      <c r="CH431" s="26"/>
      <c r="CK431" s="26"/>
      <c r="CL431" s="29"/>
      <c r="CM431" s="30"/>
      <c r="CN431" s="30"/>
      <c r="CO431" s="30"/>
      <c r="CP431" s="31"/>
      <c r="CQ431" s="31"/>
      <c r="CR431" s="31"/>
      <c r="CS431" s="32"/>
      <c r="CT431" s="32"/>
      <c r="CU431" s="32"/>
      <c r="CV431" s="32"/>
      <c r="CW431" s="30"/>
      <c r="CX431" s="29"/>
      <c r="CY431" s="30"/>
      <c r="CZ431" s="33"/>
      <c r="DA431" s="34"/>
      <c r="DB431" s="36"/>
      <c r="DC431" s="26"/>
      <c r="DF431" s="26"/>
      <c r="DG431" s="29"/>
      <c r="DH431" s="30"/>
      <c r="DI431" s="30"/>
      <c r="DJ431" s="30"/>
      <c r="DK431" s="31"/>
      <c r="DL431" s="31"/>
      <c r="DM431" s="31"/>
      <c r="DN431" s="32"/>
      <c r="DO431" s="32"/>
      <c r="DP431" s="32"/>
      <c r="DQ431" s="32"/>
      <c r="DR431" s="30"/>
      <c r="DS431" s="29"/>
      <c r="DT431" s="30"/>
      <c r="DU431" s="33"/>
      <c r="DV431" s="34"/>
      <c r="DW431" s="36"/>
      <c r="DX431" s="26"/>
      <c r="EA431" s="26"/>
      <c r="EB431" s="29"/>
      <c r="EC431" s="30"/>
      <c r="ED431" s="30"/>
      <c r="EE431" s="30"/>
      <c r="EF431" s="31"/>
      <c r="EG431" s="31"/>
      <c r="EH431" s="31"/>
      <c r="EI431" s="32"/>
      <c r="EJ431" s="32"/>
      <c r="EK431" s="32"/>
      <c r="EL431" s="32"/>
      <c r="EM431" s="30"/>
      <c r="EN431" s="29"/>
      <c r="EO431" s="30"/>
      <c r="EP431" s="33"/>
      <c r="EQ431" s="34"/>
      <c r="ER431" s="36"/>
      <c r="ES431" s="26"/>
      <c r="EV431" s="26"/>
      <c r="EW431" s="29"/>
      <c r="EX431" s="30"/>
      <c r="EY431" s="30"/>
      <c r="EZ431" s="30"/>
      <c r="FA431" s="31"/>
      <c r="FB431" s="31"/>
      <c r="FC431" s="31"/>
      <c r="FD431" s="32"/>
      <c r="FE431" s="32"/>
      <c r="FF431" s="32"/>
      <c r="FG431" s="32"/>
      <c r="FH431" s="30"/>
      <c r="FI431" s="29"/>
      <c r="FJ431" s="30"/>
      <c r="FK431" s="33"/>
      <c r="FL431" s="34"/>
      <c r="FM431" s="36"/>
      <c r="FN431" s="26"/>
      <c r="FQ431" s="26"/>
      <c r="FR431" s="29"/>
      <c r="FS431" s="30"/>
      <c r="FT431" s="30"/>
      <c r="FU431" s="30"/>
      <c r="FV431" s="31"/>
      <c r="FW431" s="31"/>
      <c r="FX431" s="31"/>
      <c r="FY431" s="32"/>
      <c r="FZ431" s="32"/>
      <c r="GA431" s="32"/>
      <c r="GB431" s="32"/>
      <c r="GC431" s="30"/>
      <c r="GD431" s="29"/>
      <c r="GE431" s="30"/>
      <c r="GF431" s="33"/>
      <c r="GG431" s="34"/>
      <c r="GH431" s="36"/>
      <c r="GI431" s="26"/>
      <c r="GL431" s="26"/>
      <c r="GM431" s="29"/>
      <c r="GN431" s="30"/>
      <c r="GO431" s="30"/>
      <c r="GP431" s="30"/>
      <c r="GQ431" s="31"/>
      <c r="GR431" s="31"/>
      <c r="GS431" s="31"/>
      <c r="GT431" s="32"/>
      <c r="GU431" s="32"/>
      <c r="GV431" s="32"/>
      <c r="GW431" s="32"/>
      <c r="GX431" s="30"/>
      <c r="GY431" s="29"/>
      <c r="GZ431" s="30"/>
      <c r="HA431" s="33"/>
      <c r="HB431" s="34"/>
      <c r="HC431" s="36"/>
      <c r="HD431" s="26"/>
      <c r="HG431" s="26"/>
      <c r="HH431" s="29"/>
      <c r="HI431" s="30"/>
      <c r="HJ431" s="30"/>
      <c r="HK431" s="30"/>
      <c r="HL431" s="31"/>
      <c r="HM431" s="31"/>
      <c r="HN431" s="31"/>
      <c r="HO431" s="32"/>
      <c r="HP431" s="32"/>
      <c r="HQ431" s="32"/>
      <c r="HR431" s="32"/>
      <c r="HS431" s="30"/>
      <c r="HT431" s="29"/>
      <c r="HU431" s="30"/>
      <c r="HV431" s="33"/>
      <c r="HW431" s="34"/>
      <c r="HX431" s="36"/>
      <c r="HY431" s="26"/>
      <c r="IB431" s="26"/>
      <c r="IC431" s="29"/>
      <c r="ID431" s="30"/>
      <c r="IE431" s="30"/>
      <c r="IF431" s="30"/>
      <c r="IG431" s="31"/>
      <c r="IH431" s="31"/>
      <c r="II431" s="31"/>
      <c r="IJ431" s="32"/>
      <c r="IK431" s="32"/>
      <c r="IL431" s="32"/>
      <c r="IM431" s="32"/>
      <c r="IN431" s="30"/>
      <c r="IO431" s="29"/>
      <c r="IP431" s="30"/>
      <c r="IQ431" s="33"/>
      <c r="IR431" s="34"/>
      <c r="IS431" s="36"/>
      <c r="IT431" s="26"/>
    </row>
    <row r="432" spans="1:254" s="28" customFormat="1" ht="15" customHeight="1">
      <c r="A432" s="27"/>
      <c r="B432" s="26"/>
      <c r="E432" s="26"/>
      <c r="F432" s="29"/>
      <c r="G432" s="30">
        <f>F432*2.2046</f>
        <v>0</v>
      </c>
      <c r="H432" s="30">
        <f aca="true" t="shared" si="91" ref="H432:I435">(G432-J432)*16</f>
        <v>0</v>
      </c>
      <c r="I432" s="30">
        <f t="shared" si="91"/>
        <v>0</v>
      </c>
      <c r="J432" s="31">
        <f aca="true" t="shared" si="92" ref="J432:K435">ROUNDDOWN(G432,0)</f>
        <v>0</v>
      </c>
      <c r="K432" s="31">
        <f t="shared" si="92"/>
        <v>0</v>
      </c>
      <c r="L432" s="31">
        <f>ROUND(I432,0)</f>
        <v>0</v>
      </c>
      <c r="M432" s="32"/>
      <c r="N432" s="32"/>
      <c r="O432" s="32"/>
      <c r="P432" s="32"/>
      <c r="Q432" s="30"/>
      <c r="R432" s="26"/>
      <c r="S432" s="30"/>
      <c r="T432" s="33"/>
      <c r="U432" s="34"/>
      <c r="V432" s="36"/>
      <c r="W432" s="26"/>
      <c r="X432" s="51"/>
      <c r="Y432" s="55"/>
      <c r="Z432" s="26"/>
      <c r="AA432" s="29"/>
      <c r="AB432" s="30"/>
      <c r="AC432" s="30"/>
      <c r="AD432" s="30"/>
      <c r="AE432" s="31"/>
      <c r="AF432" s="31"/>
      <c r="AG432" s="31"/>
      <c r="AH432" s="32"/>
      <c r="AI432" s="32"/>
      <c r="AJ432" s="32"/>
      <c r="AK432" s="32"/>
      <c r="AL432" s="30"/>
      <c r="AM432" s="29"/>
      <c r="AN432" s="30"/>
      <c r="AO432" s="33"/>
      <c r="AP432" s="34"/>
      <c r="AQ432" s="36"/>
      <c r="AR432" s="26"/>
      <c r="AU432" s="26"/>
      <c r="AV432" s="29"/>
      <c r="AW432" s="30"/>
      <c r="AX432" s="30"/>
      <c r="AY432" s="30"/>
      <c r="AZ432" s="31"/>
      <c r="BA432" s="31"/>
      <c r="BB432" s="31"/>
      <c r="BC432" s="32"/>
      <c r="BD432" s="32"/>
      <c r="BE432" s="32"/>
      <c r="BF432" s="32"/>
      <c r="BG432" s="30"/>
      <c r="BH432" s="29"/>
      <c r="BI432" s="30"/>
      <c r="BJ432" s="33"/>
      <c r="BK432" s="34"/>
      <c r="BL432" s="36"/>
      <c r="BM432" s="26"/>
      <c r="BP432" s="26"/>
      <c r="BQ432" s="29"/>
      <c r="BR432" s="30"/>
      <c r="BS432" s="30"/>
      <c r="BT432" s="30"/>
      <c r="BU432" s="31"/>
      <c r="BV432" s="31"/>
      <c r="BW432" s="31"/>
      <c r="BX432" s="32"/>
      <c r="BY432" s="32"/>
      <c r="BZ432" s="32"/>
      <c r="CA432" s="32"/>
      <c r="CB432" s="30"/>
      <c r="CC432" s="29"/>
      <c r="CD432" s="30"/>
      <c r="CE432" s="33"/>
      <c r="CF432" s="34"/>
      <c r="CG432" s="36"/>
      <c r="CH432" s="26"/>
      <c r="CK432" s="26"/>
      <c r="CL432" s="29"/>
      <c r="CM432" s="30"/>
      <c r="CN432" s="30"/>
      <c r="CO432" s="30"/>
      <c r="CP432" s="31"/>
      <c r="CQ432" s="31"/>
      <c r="CR432" s="31"/>
      <c r="CS432" s="32"/>
      <c r="CT432" s="32"/>
      <c r="CU432" s="32"/>
      <c r="CV432" s="32"/>
      <c r="CW432" s="30"/>
      <c r="CX432" s="29"/>
      <c r="CY432" s="30"/>
      <c r="CZ432" s="33"/>
      <c r="DA432" s="34"/>
      <c r="DB432" s="36"/>
      <c r="DC432" s="26"/>
      <c r="DF432" s="26"/>
      <c r="DG432" s="29"/>
      <c r="DH432" s="30"/>
      <c r="DI432" s="30"/>
      <c r="DJ432" s="30"/>
      <c r="DK432" s="31"/>
      <c r="DL432" s="31"/>
      <c r="DM432" s="31"/>
      <c r="DN432" s="32"/>
      <c r="DO432" s="32"/>
      <c r="DP432" s="32"/>
      <c r="DQ432" s="32"/>
      <c r="DR432" s="30"/>
      <c r="DS432" s="29"/>
      <c r="DT432" s="30"/>
      <c r="DU432" s="33"/>
      <c r="DV432" s="34"/>
      <c r="DW432" s="36"/>
      <c r="DX432" s="26"/>
      <c r="EA432" s="26"/>
      <c r="EB432" s="29"/>
      <c r="EC432" s="30"/>
      <c r="ED432" s="30"/>
      <c r="EE432" s="30"/>
      <c r="EF432" s="31"/>
      <c r="EG432" s="31"/>
      <c r="EH432" s="31"/>
      <c r="EI432" s="32"/>
      <c r="EJ432" s="32"/>
      <c r="EK432" s="32"/>
      <c r="EL432" s="32"/>
      <c r="EM432" s="30"/>
      <c r="EN432" s="29"/>
      <c r="EO432" s="30"/>
      <c r="EP432" s="33"/>
      <c r="EQ432" s="34"/>
      <c r="ER432" s="36"/>
      <c r="ES432" s="26"/>
      <c r="EV432" s="26"/>
      <c r="EW432" s="29"/>
      <c r="EX432" s="30"/>
      <c r="EY432" s="30"/>
      <c r="EZ432" s="30"/>
      <c r="FA432" s="31"/>
      <c r="FB432" s="31"/>
      <c r="FC432" s="31"/>
      <c r="FD432" s="32"/>
      <c r="FE432" s="32"/>
      <c r="FF432" s="32"/>
      <c r="FG432" s="32"/>
      <c r="FH432" s="30"/>
      <c r="FI432" s="29"/>
      <c r="FJ432" s="30"/>
      <c r="FK432" s="33"/>
      <c r="FL432" s="34"/>
      <c r="FM432" s="36"/>
      <c r="FN432" s="26"/>
      <c r="FQ432" s="26"/>
      <c r="FR432" s="29"/>
      <c r="FS432" s="30"/>
      <c r="FT432" s="30"/>
      <c r="FU432" s="30"/>
      <c r="FV432" s="31"/>
      <c r="FW432" s="31"/>
      <c r="FX432" s="31"/>
      <c r="FY432" s="32"/>
      <c r="FZ432" s="32"/>
      <c r="GA432" s="32"/>
      <c r="GB432" s="32"/>
      <c r="GC432" s="30"/>
      <c r="GD432" s="29"/>
      <c r="GE432" s="30"/>
      <c r="GF432" s="33"/>
      <c r="GG432" s="34"/>
      <c r="GH432" s="36"/>
      <c r="GI432" s="26"/>
      <c r="GL432" s="26"/>
      <c r="GM432" s="29"/>
      <c r="GN432" s="30"/>
      <c r="GO432" s="30"/>
      <c r="GP432" s="30"/>
      <c r="GQ432" s="31"/>
      <c r="GR432" s="31"/>
      <c r="GS432" s="31"/>
      <c r="GT432" s="32"/>
      <c r="GU432" s="32"/>
      <c r="GV432" s="32"/>
      <c r="GW432" s="32"/>
      <c r="GX432" s="30"/>
      <c r="GY432" s="29"/>
      <c r="GZ432" s="30"/>
      <c r="HA432" s="33"/>
      <c r="HB432" s="34"/>
      <c r="HC432" s="36"/>
      <c r="HD432" s="26"/>
      <c r="HG432" s="26"/>
      <c r="HH432" s="29"/>
      <c r="HI432" s="30"/>
      <c r="HJ432" s="30"/>
      <c r="HK432" s="30"/>
      <c r="HL432" s="31"/>
      <c r="HM432" s="31"/>
      <c r="HN432" s="31"/>
      <c r="HO432" s="32"/>
      <c r="HP432" s="32"/>
      <c r="HQ432" s="32"/>
      <c r="HR432" s="32"/>
      <c r="HS432" s="30"/>
      <c r="HT432" s="29"/>
      <c r="HU432" s="30"/>
      <c r="HV432" s="33"/>
      <c r="HW432" s="34"/>
      <c r="HX432" s="36"/>
      <c r="HY432" s="26"/>
      <c r="IB432" s="26"/>
      <c r="IC432" s="29"/>
      <c r="ID432" s="30"/>
      <c r="IE432" s="30"/>
      <c r="IF432" s="30"/>
      <c r="IG432" s="31"/>
      <c r="IH432" s="31"/>
      <c r="II432" s="31"/>
      <c r="IJ432" s="32"/>
      <c r="IK432" s="32"/>
      <c r="IL432" s="32"/>
      <c r="IM432" s="32"/>
      <c r="IN432" s="30"/>
      <c r="IO432" s="29"/>
      <c r="IP432" s="30"/>
      <c r="IQ432" s="33"/>
      <c r="IR432" s="34"/>
      <c r="IS432" s="36"/>
      <c r="IT432" s="26"/>
    </row>
    <row r="433" spans="7:16" ht="15" customHeight="1">
      <c r="G433" s="30">
        <f>F433*2.2046</f>
        <v>0</v>
      </c>
      <c r="H433" s="30">
        <f t="shared" si="91"/>
        <v>0</v>
      </c>
      <c r="I433" s="30">
        <f t="shared" si="91"/>
        <v>0</v>
      </c>
      <c r="J433" s="31">
        <f t="shared" si="92"/>
        <v>0</v>
      </c>
      <c r="K433" s="31">
        <f t="shared" si="92"/>
        <v>0</v>
      </c>
      <c r="L433" s="31">
        <f>ROUND(I433,0)</f>
        <v>0</v>
      </c>
      <c r="M433" s="32"/>
      <c r="N433" s="32"/>
      <c r="O433" s="32"/>
      <c r="P433" s="32"/>
    </row>
    <row r="434" spans="7:16" ht="15" customHeight="1">
      <c r="G434" s="30">
        <f>F434*2.2046</f>
        <v>0</v>
      </c>
      <c r="H434" s="30">
        <f t="shared" si="91"/>
        <v>0</v>
      </c>
      <c r="I434" s="30">
        <f t="shared" si="91"/>
        <v>0</v>
      </c>
      <c r="J434" s="31">
        <f t="shared" si="92"/>
        <v>0</v>
      </c>
      <c r="K434" s="31">
        <f t="shared" si="92"/>
        <v>0</v>
      </c>
      <c r="L434" s="31">
        <f>ROUND(I434,0)</f>
        <v>0</v>
      </c>
      <c r="M434" s="32"/>
      <c r="N434" s="32"/>
      <c r="O434" s="32"/>
      <c r="P434" s="32"/>
    </row>
    <row r="435" spans="7:16" ht="15">
      <c r="G435" s="30">
        <f>F435*2.2046</f>
        <v>0</v>
      </c>
      <c r="H435" s="30">
        <f t="shared" si="91"/>
        <v>0</v>
      </c>
      <c r="I435" s="30">
        <f t="shared" si="91"/>
        <v>0</v>
      </c>
      <c r="J435" s="31">
        <f t="shared" si="92"/>
        <v>0</v>
      </c>
      <c r="K435" s="31">
        <f t="shared" si="92"/>
        <v>0</v>
      </c>
      <c r="L435" s="31">
        <f>ROUND(I435,0)</f>
        <v>0</v>
      </c>
      <c r="M435" s="32"/>
      <c r="N435" s="32"/>
      <c r="O435" s="32"/>
      <c r="P435" s="32"/>
    </row>
    <row r="436" spans="1:254" s="28" customFormat="1" ht="15">
      <c r="A436" s="27"/>
      <c r="B436" s="26"/>
      <c r="E436" s="26"/>
      <c r="F436" s="29"/>
      <c r="G436" s="30"/>
      <c r="H436" s="30"/>
      <c r="I436" s="30"/>
      <c r="J436" s="31"/>
      <c r="K436" s="31"/>
      <c r="L436" s="31"/>
      <c r="M436" s="32"/>
      <c r="N436" s="32"/>
      <c r="O436" s="32"/>
      <c r="P436" s="32"/>
      <c r="Q436" s="30"/>
      <c r="R436" s="29"/>
      <c r="S436" s="30"/>
      <c r="T436" s="33"/>
      <c r="U436" s="34"/>
      <c r="V436" s="36"/>
      <c r="W436" s="26"/>
      <c r="X436" s="51"/>
      <c r="Y436" s="55"/>
      <c r="Z436" s="26"/>
      <c r="AA436" s="29"/>
      <c r="AB436" s="30"/>
      <c r="AC436" s="30"/>
      <c r="AD436" s="30"/>
      <c r="AE436" s="31"/>
      <c r="AF436" s="31"/>
      <c r="AG436" s="31"/>
      <c r="AH436" s="32"/>
      <c r="AI436" s="32"/>
      <c r="AJ436" s="32"/>
      <c r="AK436" s="32"/>
      <c r="AL436" s="30"/>
      <c r="AM436" s="29"/>
      <c r="AN436" s="30"/>
      <c r="AO436" s="33"/>
      <c r="AP436" s="34"/>
      <c r="AQ436" s="36"/>
      <c r="AR436" s="26"/>
      <c r="AU436" s="26"/>
      <c r="AV436" s="29"/>
      <c r="AW436" s="30"/>
      <c r="AX436" s="30"/>
      <c r="AY436" s="30"/>
      <c r="AZ436" s="31"/>
      <c r="BA436" s="31"/>
      <c r="BB436" s="31"/>
      <c r="BC436" s="32"/>
      <c r="BD436" s="32"/>
      <c r="BE436" s="32"/>
      <c r="BF436" s="32"/>
      <c r="BG436" s="30"/>
      <c r="BH436" s="29"/>
      <c r="BI436" s="30"/>
      <c r="BJ436" s="33"/>
      <c r="BK436" s="34"/>
      <c r="BL436" s="36"/>
      <c r="BM436" s="26"/>
      <c r="BP436" s="26"/>
      <c r="BQ436" s="29"/>
      <c r="BR436" s="30"/>
      <c r="BS436" s="30"/>
      <c r="BT436" s="30"/>
      <c r="BU436" s="31"/>
      <c r="BV436" s="31"/>
      <c r="BW436" s="31"/>
      <c r="BX436" s="32"/>
      <c r="BY436" s="32"/>
      <c r="BZ436" s="32"/>
      <c r="CA436" s="32"/>
      <c r="CB436" s="30"/>
      <c r="CC436" s="29"/>
      <c r="CD436" s="30"/>
      <c r="CE436" s="33"/>
      <c r="CF436" s="34"/>
      <c r="CG436" s="36"/>
      <c r="CH436" s="26"/>
      <c r="CK436" s="26"/>
      <c r="CL436" s="29"/>
      <c r="CM436" s="30"/>
      <c r="CN436" s="30"/>
      <c r="CO436" s="30"/>
      <c r="CP436" s="31"/>
      <c r="CQ436" s="31"/>
      <c r="CR436" s="31"/>
      <c r="CS436" s="32"/>
      <c r="CT436" s="32"/>
      <c r="CU436" s="32"/>
      <c r="CV436" s="32"/>
      <c r="CW436" s="30"/>
      <c r="CX436" s="29"/>
      <c r="CY436" s="30"/>
      <c r="CZ436" s="33"/>
      <c r="DA436" s="34"/>
      <c r="DB436" s="36"/>
      <c r="DC436" s="26"/>
      <c r="DF436" s="26"/>
      <c r="DG436" s="29"/>
      <c r="DH436" s="30"/>
      <c r="DI436" s="30"/>
      <c r="DJ436" s="30"/>
      <c r="DK436" s="31"/>
      <c r="DL436" s="31"/>
      <c r="DM436" s="31"/>
      <c r="DN436" s="32"/>
      <c r="DO436" s="32"/>
      <c r="DP436" s="32"/>
      <c r="DQ436" s="32"/>
      <c r="DR436" s="30"/>
      <c r="DS436" s="29"/>
      <c r="DT436" s="30"/>
      <c r="DU436" s="33"/>
      <c r="DV436" s="34"/>
      <c r="DW436" s="36"/>
      <c r="DX436" s="26"/>
      <c r="EA436" s="26"/>
      <c r="EB436" s="29"/>
      <c r="EC436" s="30"/>
      <c r="ED436" s="30"/>
      <c r="EE436" s="30"/>
      <c r="EF436" s="31"/>
      <c r="EG436" s="31"/>
      <c r="EH436" s="31"/>
      <c r="EI436" s="32"/>
      <c r="EJ436" s="32"/>
      <c r="EK436" s="32"/>
      <c r="EL436" s="32"/>
      <c r="EM436" s="30"/>
      <c r="EN436" s="29"/>
      <c r="EO436" s="30"/>
      <c r="EP436" s="33"/>
      <c r="EQ436" s="34"/>
      <c r="ER436" s="36"/>
      <c r="ES436" s="26"/>
      <c r="EV436" s="26"/>
      <c r="EW436" s="29"/>
      <c r="EX436" s="30"/>
      <c r="EY436" s="30"/>
      <c r="EZ436" s="30"/>
      <c r="FA436" s="31"/>
      <c r="FB436" s="31"/>
      <c r="FC436" s="31"/>
      <c r="FD436" s="32"/>
      <c r="FE436" s="32"/>
      <c r="FF436" s="32"/>
      <c r="FG436" s="32"/>
      <c r="FH436" s="30"/>
      <c r="FI436" s="29"/>
      <c r="FJ436" s="30"/>
      <c r="FK436" s="33"/>
      <c r="FL436" s="34"/>
      <c r="FM436" s="36"/>
      <c r="FN436" s="26"/>
      <c r="FQ436" s="26"/>
      <c r="FR436" s="29"/>
      <c r="FS436" s="30"/>
      <c r="FT436" s="30"/>
      <c r="FU436" s="30"/>
      <c r="FV436" s="31"/>
      <c r="FW436" s="31"/>
      <c r="FX436" s="31"/>
      <c r="FY436" s="32"/>
      <c r="FZ436" s="32"/>
      <c r="GA436" s="32"/>
      <c r="GB436" s="32"/>
      <c r="GC436" s="30"/>
      <c r="GD436" s="29"/>
      <c r="GE436" s="30"/>
      <c r="GF436" s="33"/>
      <c r="GG436" s="34"/>
      <c r="GH436" s="36"/>
      <c r="GI436" s="26"/>
      <c r="GL436" s="26"/>
      <c r="GM436" s="29"/>
      <c r="GN436" s="30"/>
      <c r="GO436" s="30"/>
      <c r="GP436" s="30"/>
      <c r="GQ436" s="31"/>
      <c r="GR436" s="31"/>
      <c r="GS436" s="31"/>
      <c r="GT436" s="32"/>
      <c r="GU436" s="32"/>
      <c r="GV436" s="32"/>
      <c r="GW436" s="32"/>
      <c r="GX436" s="30"/>
      <c r="GY436" s="29"/>
      <c r="GZ436" s="30"/>
      <c r="HA436" s="33"/>
      <c r="HB436" s="34"/>
      <c r="HC436" s="36"/>
      <c r="HD436" s="26"/>
      <c r="HG436" s="26"/>
      <c r="HH436" s="29"/>
      <c r="HI436" s="30"/>
      <c r="HJ436" s="30"/>
      <c r="HK436" s="30"/>
      <c r="HL436" s="31"/>
      <c r="HM436" s="31"/>
      <c r="HN436" s="31"/>
      <c r="HO436" s="32"/>
      <c r="HP436" s="32"/>
      <c r="HQ436" s="32"/>
      <c r="HR436" s="32"/>
      <c r="HS436" s="30"/>
      <c r="HT436" s="29"/>
      <c r="HU436" s="30"/>
      <c r="HV436" s="33"/>
      <c r="HW436" s="34"/>
      <c r="HX436" s="36"/>
      <c r="HY436" s="26"/>
      <c r="IB436" s="26"/>
      <c r="IC436" s="29"/>
      <c r="ID436" s="30"/>
      <c r="IE436" s="30"/>
      <c r="IF436" s="30"/>
      <c r="IG436" s="31"/>
      <c r="IH436" s="31"/>
      <c r="II436" s="31"/>
      <c r="IJ436" s="32"/>
      <c r="IK436" s="32"/>
      <c r="IL436" s="32"/>
      <c r="IM436" s="32"/>
      <c r="IN436" s="30"/>
      <c r="IO436" s="29"/>
      <c r="IP436" s="30"/>
      <c r="IQ436" s="33"/>
      <c r="IR436" s="34"/>
      <c r="IS436" s="36"/>
      <c r="IT436" s="26"/>
    </row>
    <row r="437" spans="7:18" ht="15">
      <c r="G437" s="30"/>
      <c r="H437" s="30"/>
      <c r="I437" s="30"/>
      <c r="J437" s="31"/>
      <c r="K437" s="31"/>
      <c r="L437" s="31"/>
      <c r="M437" s="32"/>
      <c r="N437" s="32"/>
      <c r="O437" s="32"/>
      <c r="P437" s="32"/>
      <c r="R437" s="29"/>
    </row>
    <row r="438" spans="7:18" ht="15">
      <c r="G438" s="30"/>
      <c r="H438" s="30"/>
      <c r="I438" s="30"/>
      <c r="J438" s="31"/>
      <c r="K438" s="31"/>
      <c r="L438" s="31"/>
      <c r="M438" s="32"/>
      <c r="N438" s="32"/>
      <c r="O438" s="32"/>
      <c r="P438" s="32"/>
      <c r="R438" s="29"/>
    </row>
    <row r="439" spans="7:16" ht="15">
      <c r="G439" s="30">
        <f>F439*2.2046</f>
        <v>0</v>
      </c>
      <c r="H439" s="30">
        <f>(G439-J439)*16</f>
        <v>0</v>
      </c>
      <c r="I439" s="30">
        <f>(H439-K439)*16</f>
        <v>0</v>
      </c>
      <c r="J439" s="31">
        <f>ROUNDDOWN(G439,0)</f>
        <v>0</v>
      </c>
      <c r="K439" s="31">
        <f>ROUNDDOWN(H439,0)</f>
        <v>0</v>
      </c>
      <c r="L439" s="31">
        <f>ROUND(I439,0)</f>
        <v>0</v>
      </c>
      <c r="M439" s="32"/>
      <c r="N439" s="32"/>
      <c r="O439" s="32"/>
      <c r="P439" s="32"/>
    </row>
    <row r="440" spans="1:254" s="28" customFormat="1" ht="15">
      <c r="A440" s="27"/>
      <c r="B440" s="26"/>
      <c r="E440" s="26"/>
      <c r="F440" s="29"/>
      <c r="G440" s="30"/>
      <c r="H440" s="30"/>
      <c r="I440" s="30"/>
      <c r="J440" s="31"/>
      <c r="K440" s="31"/>
      <c r="L440" s="31"/>
      <c r="M440" s="32"/>
      <c r="N440" s="32"/>
      <c r="O440" s="32"/>
      <c r="P440" s="32"/>
      <c r="Q440" s="30"/>
      <c r="R440" s="29"/>
      <c r="S440" s="30"/>
      <c r="T440" s="33"/>
      <c r="U440" s="34"/>
      <c r="V440" s="36"/>
      <c r="W440" s="26"/>
      <c r="X440" s="51"/>
      <c r="Y440" s="55"/>
      <c r="Z440" s="26"/>
      <c r="AA440" s="29"/>
      <c r="AB440" s="30"/>
      <c r="AC440" s="30"/>
      <c r="AD440" s="30"/>
      <c r="AE440" s="31"/>
      <c r="AF440" s="31"/>
      <c r="AG440" s="31"/>
      <c r="AH440" s="32"/>
      <c r="AI440" s="32"/>
      <c r="AJ440" s="32"/>
      <c r="AK440" s="32"/>
      <c r="AL440" s="30"/>
      <c r="AM440" s="29"/>
      <c r="AN440" s="30"/>
      <c r="AO440" s="33"/>
      <c r="AP440" s="34"/>
      <c r="AQ440" s="36"/>
      <c r="AR440" s="26"/>
      <c r="AU440" s="26"/>
      <c r="AV440" s="29"/>
      <c r="AW440" s="30"/>
      <c r="AX440" s="30"/>
      <c r="AY440" s="30"/>
      <c r="AZ440" s="31"/>
      <c r="BA440" s="31"/>
      <c r="BB440" s="31"/>
      <c r="BC440" s="32"/>
      <c r="BD440" s="32"/>
      <c r="BE440" s="32"/>
      <c r="BF440" s="32"/>
      <c r="BG440" s="30"/>
      <c r="BH440" s="29"/>
      <c r="BI440" s="30"/>
      <c r="BJ440" s="33"/>
      <c r="BK440" s="34"/>
      <c r="BL440" s="36"/>
      <c r="BM440" s="26"/>
      <c r="BP440" s="26"/>
      <c r="BQ440" s="29"/>
      <c r="BR440" s="30"/>
      <c r="BS440" s="30"/>
      <c r="BT440" s="30"/>
      <c r="BU440" s="31"/>
      <c r="BV440" s="31"/>
      <c r="BW440" s="31"/>
      <c r="BX440" s="32"/>
      <c r="BY440" s="32"/>
      <c r="BZ440" s="32"/>
      <c r="CA440" s="32"/>
      <c r="CB440" s="30"/>
      <c r="CC440" s="29"/>
      <c r="CD440" s="30"/>
      <c r="CE440" s="33"/>
      <c r="CF440" s="34"/>
      <c r="CG440" s="36"/>
      <c r="CH440" s="26"/>
      <c r="CK440" s="26"/>
      <c r="CL440" s="29"/>
      <c r="CM440" s="30"/>
      <c r="CN440" s="30"/>
      <c r="CO440" s="30"/>
      <c r="CP440" s="31"/>
      <c r="CQ440" s="31"/>
      <c r="CR440" s="31"/>
      <c r="CS440" s="32"/>
      <c r="CT440" s="32"/>
      <c r="CU440" s="32"/>
      <c r="CV440" s="32"/>
      <c r="CW440" s="30"/>
      <c r="CX440" s="29"/>
      <c r="CY440" s="30"/>
      <c r="CZ440" s="33"/>
      <c r="DA440" s="34"/>
      <c r="DB440" s="36"/>
      <c r="DC440" s="26"/>
      <c r="DF440" s="26"/>
      <c r="DG440" s="29"/>
      <c r="DH440" s="30"/>
      <c r="DI440" s="30"/>
      <c r="DJ440" s="30"/>
      <c r="DK440" s="31"/>
      <c r="DL440" s="31"/>
      <c r="DM440" s="31"/>
      <c r="DN440" s="32"/>
      <c r="DO440" s="32"/>
      <c r="DP440" s="32"/>
      <c r="DQ440" s="32"/>
      <c r="DR440" s="30"/>
      <c r="DS440" s="29"/>
      <c r="DT440" s="30"/>
      <c r="DU440" s="33"/>
      <c r="DV440" s="34"/>
      <c r="DW440" s="36"/>
      <c r="DX440" s="26"/>
      <c r="EA440" s="26"/>
      <c r="EB440" s="29"/>
      <c r="EC440" s="30"/>
      <c r="ED440" s="30"/>
      <c r="EE440" s="30"/>
      <c r="EF440" s="31"/>
      <c r="EG440" s="31"/>
      <c r="EH440" s="31"/>
      <c r="EI440" s="32"/>
      <c r="EJ440" s="32"/>
      <c r="EK440" s="32"/>
      <c r="EL440" s="32"/>
      <c r="EM440" s="30"/>
      <c r="EN440" s="29"/>
      <c r="EO440" s="30"/>
      <c r="EP440" s="33"/>
      <c r="EQ440" s="34"/>
      <c r="ER440" s="36"/>
      <c r="ES440" s="26"/>
      <c r="EV440" s="26"/>
      <c r="EW440" s="29"/>
      <c r="EX440" s="30"/>
      <c r="EY440" s="30"/>
      <c r="EZ440" s="30"/>
      <c r="FA440" s="31"/>
      <c r="FB440" s="31"/>
      <c r="FC440" s="31"/>
      <c r="FD440" s="32"/>
      <c r="FE440" s="32"/>
      <c r="FF440" s="32"/>
      <c r="FG440" s="32"/>
      <c r="FH440" s="30"/>
      <c r="FI440" s="29"/>
      <c r="FJ440" s="30"/>
      <c r="FK440" s="33"/>
      <c r="FL440" s="34"/>
      <c r="FM440" s="36"/>
      <c r="FN440" s="26"/>
      <c r="FQ440" s="26"/>
      <c r="FR440" s="29"/>
      <c r="FS440" s="30"/>
      <c r="FT440" s="30"/>
      <c r="FU440" s="30"/>
      <c r="FV440" s="31"/>
      <c r="FW440" s="31"/>
      <c r="FX440" s="31"/>
      <c r="FY440" s="32"/>
      <c r="FZ440" s="32"/>
      <c r="GA440" s="32"/>
      <c r="GB440" s="32"/>
      <c r="GC440" s="30"/>
      <c r="GD440" s="29"/>
      <c r="GE440" s="30"/>
      <c r="GF440" s="33"/>
      <c r="GG440" s="34"/>
      <c r="GH440" s="36"/>
      <c r="GI440" s="26"/>
      <c r="GL440" s="26"/>
      <c r="GM440" s="29"/>
      <c r="GN440" s="30"/>
      <c r="GO440" s="30"/>
      <c r="GP440" s="30"/>
      <c r="GQ440" s="31"/>
      <c r="GR440" s="31"/>
      <c r="GS440" s="31"/>
      <c r="GT440" s="32"/>
      <c r="GU440" s="32"/>
      <c r="GV440" s="32"/>
      <c r="GW440" s="32"/>
      <c r="GX440" s="30"/>
      <c r="GY440" s="29"/>
      <c r="GZ440" s="30"/>
      <c r="HA440" s="33"/>
      <c r="HB440" s="34"/>
      <c r="HC440" s="36"/>
      <c r="HD440" s="26"/>
      <c r="HG440" s="26"/>
      <c r="HH440" s="29"/>
      <c r="HI440" s="30"/>
      <c r="HJ440" s="30"/>
      <c r="HK440" s="30"/>
      <c r="HL440" s="31"/>
      <c r="HM440" s="31"/>
      <c r="HN440" s="31"/>
      <c r="HO440" s="32"/>
      <c r="HP440" s="32"/>
      <c r="HQ440" s="32"/>
      <c r="HR440" s="32"/>
      <c r="HS440" s="30"/>
      <c r="HT440" s="29"/>
      <c r="HU440" s="30"/>
      <c r="HV440" s="33"/>
      <c r="HW440" s="34"/>
      <c r="HX440" s="36"/>
      <c r="HY440" s="26"/>
      <c r="IB440" s="26"/>
      <c r="IC440" s="29"/>
      <c r="ID440" s="30"/>
      <c r="IE440" s="30"/>
      <c r="IF440" s="30"/>
      <c r="IG440" s="31"/>
      <c r="IH440" s="31"/>
      <c r="II440" s="31"/>
      <c r="IJ440" s="32"/>
      <c r="IK440" s="32"/>
      <c r="IL440" s="32"/>
      <c r="IM440" s="32"/>
      <c r="IN440" s="30"/>
      <c r="IO440" s="29"/>
      <c r="IP440" s="30"/>
      <c r="IQ440" s="33"/>
      <c r="IR440" s="34"/>
      <c r="IS440" s="36"/>
      <c r="IT440" s="26"/>
    </row>
    <row r="441" spans="1:25" s="40" customFormat="1" ht="15">
      <c r="A441" s="27"/>
      <c r="B441" s="26"/>
      <c r="C441" s="28"/>
      <c r="D441" s="28"/>
      <c r="E441" s="26"/>
      <c r="F441" s="29"/>
      <c r="G441" s="30">
        <f>F441*2.2046</f>
        <v>0</v>
      </c>
      <c r="H441" s="30">
        <f>(G441-J441)*16</f>
        <v>0</v>
      </c>
      <c r="I441" s="30">
        <f>(H441-K441)*16</f>
        <v>0</v>
      </c>
      <c r="J441" s="31">
        <f>ROUNDDOWN(G441,0)</f>
        <v>0</v>
      </c>
      <c r="K441" s="31">
        <f>ROUNDDOWN(H441,0)</f>
        <v>0</v>
      </c>
      <c r="L441" s="31">
        <f>ROUND(I441,0)</f>
        <v>0</v>
      </c>
      <c r="M441" s="32"/>
      <c r="N441" s="32"/>
      <c r="O441" s="32"/>
      <c r="P441" s="32"/>
      <c r="Q441" s="30"/>
      <c r="R441" s="26"/>
      <c r="S441" s="30"/>
      <c r="T441" s="33"/>
      <c r="U441" s="34"/>
      <c r="X441" s="52"/>
      <c r="Y441" s="41"/>
    </row>
    <row r="442" spans="1:254" s="28" customFormat="1" ht="15">
      <c r="A442" s="27"/>
      <c r="B442" s="26"/>
      <c r="E442" s="26"/>
      <c r="F442" s="29"/>
      <c r="G442" s="30"/>
      <c r="H442" s="30"/>
      <c r="I442" s="30"/>
      <c r="J442" s="31"/>
      <c r="K442" s="31"/>
      <c r="L442" s="31"/>
      <c r="M442" s="32"/>
      <c r="N442" s="32"/>
      <c r="O442" s="32"/>
      <c r="P442" s="32"/>
      <c r="Q442" s="30"/>
      <c r="R442" s="29"/>
      <c r="S442" s="30"/>
      <c r="T442" s="39"/>
      <c r="U442" s="34"/>
      <c r="V442" s="36"/>
      <c r="W442" s="26"/>
      <c r="X442" s="51"/>
      <c r="Y442" s="55"/>
      <c r="Z442" s="26"/>
      <c r="AA442" s="29"/>
      <c r="AB442" s="30"/>
      <c r="AC442" s="30"/>
      <c r="AD442" s="30"/>
      <c r="AE442" s="31"/>
      <c r="AF442" s="31"/>
      <c r="AG442" s="31"/>
      <c r="AH442" s="32"/>
      <c r="AI442" s="32"/>
      <c r="AJ442" s="32"/>
      <c r="AK442" s="32"/>
      <c r="AL442" s="30"/>
      <c r="AM442" s="29"/>
      <c r="AN442" s="30"/>
      <c r="AO442" s="33"/>
      <c r="AP442" s="34"/>
      <c r="AQ442" s="36"/>
      <c r="AR442" s="26"/>
      <c r="AU442" s="26"/>
      <c r="AV442" s="29"/>
      <c r="AW442" s="30"/>
      <c r="AX442" s="30"/>
      <c r="AY442" s="30"/>
      <c r="AZ442" s="31"/>
      <c r="BA442" s="31"/>
      <c r="BB442" s="31"/>
      <c r="BC442" s="32"/>
      <c r="BD442" s="32"/>
      <c r="BE442" s="32"/>
      <c r="BF442" s="32"/>
      <c r="BG442" s="30"/>
      <c r="BH442" s="29"/>
      <c r="BI442" s="30"/>
      <c r="BJ442" s="33"/>
      <c r="BK442" s="34"/>
      <c r="BL442" s="36"/>
      <c r="BM442" s="26"/>
      <c r="BP442" s="26"/>
      <c r="BQ442" s="29"/>
      <c r="BR442" s="30"/>
      <c r="BS442" s="30"/>
      <c r="BT442" s="30"/>
      <c r="BU442" s="31"/>
      <c r="BV442" s="31"/>
      <c r="BW442" s="31"/>
      <c r="BX442" s="32"/>
      <c r="BY442" s="32"/>
      <c r="BZ442" s="32"/>
      <c r="CA442" s="32"/>
      <c r="CB442" s="30"/>
      <c r="CC442" s="29"/>
      <c r="CD442" s="30"/>
      <c r="CE442" s="33"/>
      <c r="CF442" s="34"/>
      <c r="CG442" s="36"/>
      <c r="CH442" s="26"/>
      <c r="CK442" s="26"/>
      <c r="CL442" s="29"/>
      <c r="CM442" s="30"/>
      <c r="CN442" s="30"/>
      <c r="CO442" s="30"/>
      <c r="CP442" s="31"/>
      <c r="CQ442" s="31"/>
      <c r="CR442" s="31"/>
      <c r="CS442" s="32"/>
      <c r="CT442" s="32"/>
      <c r="CU442" s="32"/>
      <c r="CV442" s="32"/>
      <c r="CW442" s="30"/>
      <c r="CX442" s="29"/>
      <c r="CY442" s="30"/>
      <c r="CZ442" s="33"/>
      <c r="DA442" s="34"/>
      <c r="DB442" s="36"/>
      <c r="DC442" s="26"/>
      <c r="DF442" s="26"/>
      <c r="DG442" s="29"/>
      <c r="DH442" s="30"/>
      <c r="DI442" s="30"/>
      <c r="DJ442" s="30"/>
      <c r="DK442" s="31"/>
      <c r="DL442" s="31"/>
      <c r="DM442" s="31"/>
      <c r="DN442" s="32"/>
      <c r="DO442" s="32"/>
      <c r="DP442" s="32"/>
      <c r="DQ442" s="32"/>
      <c r="DR442" s="30"/>
      <c r="DS442" s="29"/>
      <c r="DT442" s="30"/>
      <c r="DU442" s="33"/>
      <c r="DV442" s="34"/>
      <c r="DW442" s="36"/>
      <c r="DX442" s="26"/>
      <c r="EA442" s="26"/>
      <c r="EB442" s="29"/>
      <c r="EC442" s="30"/>
      <c r="ED442" s="30"/>
      <c r="EE442" s="30"/>
      <c r="EF442" s="31"/>
      <c r="EG442" s="31"/>
      <c r="EH442" s="31"/>
      <c r="EI442" s="32"/>
      <c r="EJ442" s="32"/>
      <c r="EK442" s="32"/>
      <c r="EL442" s="32"/>
      <c r="EM442" s="30"/>
      <c r="EN442" s="29"/>
      <c r="EO442" s="30"/>
      <c r="EP442" s="33"/>
      <c r="EQ442" s="34"/>
      <c r="ER442" s="36"/>
      <c r="ES442" s="26"/>
      <c r="EV442" s="26"/>
      <c r="EW442" s="29"/>
      <c r="EX442" s="30"/>
      <c r="EY442" s="30"/>
      <c r="EZ442" s="30"/>
      <c r="FA442" s="31"/>
      <c r="FB442" s="31"/>
      <c r="FC442" s="31"/>
      <c r="FD442" s="32"/>
      <c r="FE442" s="32"/>
      <c r="FF442" s="32"/>
      <c r="FG442" s="32"/>
      <c r="FH442" s="30"/>
      <c r="FI442" s="29"/>
      <c r="FJ442" s="30"/>
      <c r="FK442" s="33"/>
      <c r="FL442" s="34"/>
      <c r="FM442" s="36"/>
      <c r="FN442" s="26"/>
      <c r="FQ442" s="26"/>
      <c r="FR442" s="29"/>
      <c r="FS442" s="30"/>
      <c r="FT442" s="30"/>
      <c r="FU442" s="30"/>
      <c r="FV442" s="31"/>
      <c r="FW442" s="31"/>
      <c r="FX442" s="31"/>
      <c r="FY442" s="32"/>
      <c r="FZ442" s="32"/>
      <c r="GA442" s="32"/>
      <c r="GB442" s="32"/>
      <c r="GC442" s="30"/>
      <c r="GD442" s="29"/>
      <c r="GE442" s="30"/>
      <c r="GF442" s="33"/>
      <c r="GG442" s="34"/>
      <c r="GH442" s="36"/>
      <c r="GI442" s="26"/>
      <c r="GL442" s="26"/>
      <c r="GM442" s="29"/>
      <c r="GN442" s="30"/>
      <c r="GO442" s="30"/>
      <c r="GP442" s="30"/>
      <c r="GQ442" s="31"/>
      <c r="GR442" s="31"/>
      <c r="GS442" s="31"/>
      <c r="GT442" s="32"/>
      <c r="GU442" s="32"/>
      <c r="GV442" s="32"/>
      <c r="GW442" s="32"/>
      <c r="GX442" s="30"/>
      <c r="GY442" s="29"/>
      <c r="GZ442" s="30"/>
      <c r="HA442" s="33"/>
      <c r="HB442" s="34"/>
      <c r="HC442" s="36"/>
      <c r="HD442" s="26"/>
      <c r="HG442" s="26"/>
      <c r="HH442" s="29"/>
      <c r="HI442" s="30"/>
      <c r="HJ442" s="30"/>
      <c r="HK442" s="30"/>
      <c r="HL442" s="31"/>
      <c r="HM442" s="31"/>
      <c r="HN442" s="31"/>
      <c r="HO442" s="32"/>
      <c r="HP442" s="32"/>
      <c r="HQ442" s="32"/>
      <c r="HR442" s="32"/>
      <c r="HS442" s="30"/>
      <c r="HT442" s="29"/>
      <c r="HU442" s="30"/>
      <c r="HV442" s="33"/>
      <c r="HW442" s="34"/>
      <c r="HX442" s="36"/>
      <c r="HY442" s="26"/>
      <c r="IB442" s="26"/>
      <c r="IC442" s="29"/>
      <c r="ID442" s="30"/>
      <c r="IE442" s="30"/>
      <c r="IF442" s="30"/>
      <c r="IG442" s="31"/>
      <c r="IH442" s="31"/>
      <c r="II442" s="31"/>
      <c r="IJ442" s="32"/>
      <c r="IK442" s="32"/>
      <c r="IL442" s="32"/>
      <c r="IM442" s="32"/>
      <c r="IN442" s="30"/>
      <c r="IO442" s="29"/>
      <c r="IP442" s="30"/>
      <c r="IQ442" s="33"/>
      <c r="IR442" s="34"/>
      <c r="IS442" s="36"/>
      <c r="IT442" s="26"/>
    </row>
    <row r="443" spans="7:18" ht="15">
      <c r="G443" s="30"/>
      <c r="H443" s="30"/>
      <c r="I443" s="30"/>
      <c r="J443" s="31"/>
      <c r="K443" s="31"/>
      <c r="L443" s="31"/>
      <c r="M443" s="32"/>
      <c r="N443" s="32"/>
      <c r="O443" s="32"/>
      <c r="P443" s="32"/>
      <c r="R443" s="29"/>
    </row>
    <row r="444" spans="7:16" ht="15">
      <c r="G444" s="30">
        <f>F444*2.2046</f>
        <v>0</v>
      </c>
      <c r="H444" s="30">
        <f>(G444-J444)*16</f>
        <v>0</v>
      </c>
      <c r="I444" s="30">
        <f>(H444-K444)*16</f>
        <v>0</v>
      </c>
      <c r="J444" s="31">
        <f>ROUNDDOWN(G444,0)</f>
        <v>0</v>
      </c>
      <c r="K444" s="31">
        <f>ROUNDDOWN(H444,0)</f>
        <v>0</v>
      </c>
      <c r="L444" s="31">
        <f>ROUND(I444,0)</f>
        <v>0</v>
      </c>
      <c r="M444" s="32"/>
      <c r="N444" s="32"/>
      <c r="O444" s="32"/>
      <c r="P444" s="32"/>
    </row>
    <row r="445" spans="7:18" ht="15">
      <c r="G445" s="30"/>
      <c r="H445" s="30"/>
      <c r="I445" s="30"/>
      <c r="J445" s="31"/>
      <c r="K445" s="31"/>
      <c r="L445" s="31"/>
      <c r="M445" s="32"/>
      <c r="N445" s="32"/>
      <c r="O445" s="32"/>
      <c r="P445" s="32"/>
      <c r="R445" s="29"/>
    </row>
    <row r="446" spans="1:254" s="28" customFormat="1" ht="15">
      <c r="A446" s="27"/>
      <c r="B446" s="26"/>
      <c r="E446" s="26"/>
      <c r="F446" s="29"/>
      <c r="G446" s="30">
        <f>F446*2.2046</f>
        <v>0</v>
      </c>
      <c r="H446" s="30">
        <f>(G446-J446)*16</f>
        <v>0</v>
      </c>
      <c r="I446" s="30">
        <f>(H446-K446)*16</f>
        <v>0</v>
      </c>
      <c r="J446" s="31">
        <f>ROUNDDOWN(G446,0)</f>
        <v>0</v>
      </c>
      <c r="K446" s="31">
        <f>ROUNDDOWN(H446,0)</f>
        <v>0</v>
      </c>
      <c r="L446" s="31">
        <f>ROUND(I446,0)</f>
        <v>0</v>
      </c>
      <c r="M446" s="32"/>
      <c r="N446" s="32"/>
      <c r="O446" s="32"/>
      <c r="P446" s="32"/>
      <c r="Q446" s="30"/>
      <c r="R446" s="26"/>
      <c r="S446" s="30"/>
      <c r="T446" s="33"/>
      <c r="U446" s="34"/>
      <c r="V446" s="36"/>
      <c r="W446" s="26"/>
      <c r="X446" s="51"/>
      <c r="Y446" s="55"/>
      <c r="Z446" s="26"/>
      <c r="AA446" s="29"/>
      <c r="AB446" s="30"/>
      <c r="AC446" s="30"/>
      <c r="AD446" s="30"/>
      <c r="AE446" s="31"/>
      <c r="AF446" s="31"/>
      <c r="AG446" s="31"/>
      <c r="AH446" s="32"/>
      <c r="AI446" s="32"/>
      <c r="AJ446" s="32"/>
      <c r="AK446" s="32"/>
      <c r="AL446" s="30"/>
      <c r="AM446" s="29"/>
      <c r="AN446" s="30"/>
      <c r="AO446" s="33"/>
      <c r="AP446" s="34"/>
      <c r="AQ446" s="36"/>
      <c r="AR446" s="26"/>
      <c r="AU446" s="26"/>
      <c r="AV446" s="29"/>
      <c r="AW446" s="30"/>
      <c r="AX446" s="30"/>
      <c r="AY446" s="30"/>
      <c r="AZ446" s="31"/>
      <c r="BA446" s="31"/>
      <c r="BB446" s="31"/>
      <c r="BC446" s="32"/>
      <c r="BD446" s="32"/>
      <c r="BE446" s="32"/>
      <c r="BF446" s="32"/>
      <c r="BG446" s="30"/>
      <c r="BH446" s="29"/>
      <c r="BI446" s="30"/>
      <c r="BJ446" s="33"/>
      <c r="BK446" s="34"/>
      <c r="BL446" s="36"/>
      <c r="BM446" s="26"/>
      <c r="BP446" s="26"/>
      <c r="BQ446" s="29"/>
      <c r="BR446" s="30"/>
      <c r="BS446" s="30"/>
      <c r="BT446" s="30"/>
      <c r="BU446" s="31"/>
      <c r="BV446" s="31"/>
      <c r="BW446" s="31"/>
      <c r="BX446" s="32"/>
      <c r="BY446" s="32"/>
      <c r="BZ446" s="32"/>
      <c r="CA446" s="32"/>
      <c r="CB446" s="30"/>
      <c r="CC446" s="29"/>
      <c r="CD446" s="30"/>
      <c r="CE446" s="33"/>
      <c r="CF446" s="34"/>
      <c r="CG446" s="36"/>
      <c r="CH446" s="26"/>
      <c r="CK446" s="26"/>
      <c r="CL446" s="29"/>
      <c r="CM446" s="30"/>
      <c r="CN446" s="30"/>
      <c r="CO446" s="30"/>
      <c r="CP446" s="31"/>
      <c r="CQ446" s="31"/>
      <c r="CR446" s="31"/>
      <c r="CS446" s="32"/>
      <c r="CT446" s="32"/>
      <c r="CU446" s="32"/>
      <c r="CV446" s="32"/>
      <c r="CW446" s="30"/>
      <c r="CX446" s="29"/>
      <c r="CY446" s="30"/>
      <c r="CZ446" s="33"/>
      <c r="DA446" s="34"/>
      <c r="DB446" s="36"/>
      <c r="DC446" s="26"/>
      <c r="DF446" s="26"/>
      <c r="DG446" s="29"/>
      <c r="DH446" s="30"/>
      <c r="DI446" s="30"/>
      <c r="DJ446" s="30"/>
      <c r="DK446" s="31"/>
      <c r="DL446" s="31"/>
      <c r="DM446" s="31"/>
      <c r="DN446" s="32"/>
      <c r="DO446" s="32"/>
      <c r="DP446" s="32"/>
      <c r="DQ446" s="32"/>
      <c r="DR446" s="30"/>
      <c r="DS446" s="29"/>
      <c r="DT446" s="30"/>
      <c r="DU446" s="33"/>
      <c r="DV446" s="34"/>
      <c r="DW446" s="36"/>
      <c r="DX446" s="26"/>
      <c r="EA446" s="26"/>
      <c r="EB446" s="29"/>
      <c r="EC446" s="30"/>
      <c r="ED446" s="30"/>
      <c r="EE446" s="30"/>
      <c r="EF446" s="31"/>
      <c r="EG446" s="31"/>
      <c r="EH446" s="31"/>
      <c r="EI446" s="32"/>
      <c r="EJ446" s="32"/>
      <c r="EK446" s="32"/>
      <c r="EL446" s="32"/>
      <c r="EM446" s="30"/>
      <c r="EN446" s="29"/>
      <c r="EO446" s="30"/>
      <c r="EP446" s="33"/>
      <c r="EQ446" s="34"/>
      <c r="ER446" s="36"/>
      <c r="ES446" s="26"/>
      <c r="EV446" s="26"/>
      <c r="EW446" s="29"/>
      <c r="EX446" s="30"/>
      <c r="EY446" s="30"/>
      <c r="EZ446" s="30"/>
      <c r="FA446" s="31"/>
      <c r="FB446" s="31"/>
      <c r="FC446" s="31"/>
      <c r="FD446" s="32"/>
      <c r="FE446" s="32"/>
      <c r="FF446" s="32"/>
      <c r="FG446" s="32"/>
      <c r="FH446" s="30"/>
      <c r="FI446" s="29"/>
      <c r="FJ446" s="30"/>
      <c r="FK446" s="33"/>
      <c r="FL446" s="34"/>
      <c r="FM446" s="36"/>
      <c r="FN446" s="26"/>
      <c r="FQ446" s="26"/>
      <c r="FR446" s="29"/>
      <c r="FS446" s="30"/>
      <c r="FT446" s="30"/>
      <c r="FU446" s="30"/>
      <c r="FV446" s="31"/>
      <c r="FW446" s="31"/>
      <c r="FX446" s="31"/>
      <c r="FY446" s="32"/>
      <c r="FZ446" s="32"/>
      <c r="GA446" s="32"/>
      <c r="GB446" s="32"/>
      <c r="GC446" s="30"/>
      <c r="GD446" s="29"/>
      <c r="GE446" s="30"/>
      <c r="GF446" s="33"/>
      <c r="GG446" s="34"/>
      <c r="GH446" s="36"/>
      <c r="GI446" s="26"/>
      <c r="GL446" s="26"/>
      <c r="GM446" s="29"/>
      <c r="GN446" s="30"/>
      <c r="GO446" s="30"/>
      <c r="GP446" s="30"/>
      <c r="GQ446" s="31"/>
      <c r="GR446" s="31"/>
      <c r="GS446" s="31"/>
      <c r="GT446" s="32"/>
      <c r="GU446" s="32"/>
      <c r="GV446" s="32"/>
      <c r="GW446" s="32"/>
      <c r="GX446" s="30"/>
      <c r="GY446" s="29"/>
      <c r="GZ446" s="30"/>
      <c r="HA446" s="33"/>
      <c r="HB446" s="34"/>
      <c r="HC446" s="36"/>
      <c r="HD446" s="26"/>
      <c r="HG446" s="26"/>
      <c r="HH446" s="29"/>
      <c r="HI446" s="30"/>
      <c r="HJ446" s="30"/>
      <c r="HK446" s="30"/>
      <c r="HL446" s="31"/>
      <c r="HM446" s="31"/>
      <c r="HN446" s="31"/>
      <c r="HO446" s="32"/>
      <c r="HP446" s="32"/>
      <c r="HQ446" s="32"/>
      <c r="HR446" s="32"/>
      <c r="HS446" s="30"/>
      <c r="HT446" s="29"/>
      <c r="HU446" s="30"/>
      <c r="HV446" s="33"/>
      <c r="HW446" s="34"/>
      <c r="HX446" s="36"/>
      <c r="HY446" s="26"/>
      <c r="IB446" s="26"/>
      <c r="IC446" s="29"/>
      <c r="ID446" s="30"/>
      <c r="IE446" s="30"/>
      <c r="IF446" s="30"/>
      <c r="IG446" s="31"/>
      <c r="IH446" s="31"/>
      <c r="II446" s="31"/>
      <c r="IJ446" s="32"/>
      <c r="IK446" s="32"/>
      <c r="IL446" s="32"/>
      <c r="IM446" s="32"/>
      <c r="IN446" s="30"/>
      <c r="IO446" s="29"/>
      <c r="IP446" s="30"/>
      <c r="IQ446" s="33"/>
      <c r="IR446" s="34"/>
      <c r="IS446" s="36"/>
      <c r="IT446" s="26"/>
    </row>
    <row r="447" spans="7:18" ht="15">
      <c r="G447" s="30"/>
      <c r="H447" s="30"/>
      <c r="I447" s="30"/>
      <c r="J447" s="31"/>
      <c r="K447" s="31"/>
      <c r="L447" s="31"/>
      <c r="M447" s="32"/>
      <c r="N447" s="32"/>
      <c r="O447" s="32"/>
      <c r="P447" s="32"/>
      <c r="R447" s="29"/>
    </row>
    <row r="448" spans="7:16" ht="15">
      <c r="G448" s="30">
        <f>F448*2.2046</f>
        <v>0</v>
      </c>
      <c r="H448" s="30">
        <f>(G448-J448)*16</f>
        <v>0</v>
      </c>
      <c r="I448" s="30">
        <f>(H448-K448)*16</f>
        <v>0</v>
      </c>
      <c r="J448" s="31">
        <f>ROUNDDOWN(G448,0)</f>
        <v>0</v>
      </c>
      <c r="K448" s="31">
        <f>ROUNDDOWN(H448,0)</f>
        <v>0</v>
      </c>
      <c r="L448" s="31">
        <f>ROUND(I448,0)</f>
        <v>0</v>
      </c>
      <c r="M448" s="32"/>
      <c r="N448" s="32"/>
      <c r="O448" s="32"/>
      <c r="P448" s="32"/>
    </row>
    <row r="449" spans="7:16" ht="15">
      <c r="G449" s="30">
        <f>F449*2.2046</f>
        <v>0</v>
      </c>
      <c r="H449" s="30">
        <f>(G449-J449)*16</f>
        <v>0</v>
      </c>
      <c r="I449" s="30">
        <f>(H449-K449)*16</f>
        <v>0</v>
      </c>
      <c r="J449" s="31">
        <f>ROUNDDOWN(G449,0)</f>
        <v>0</v>
      </c>
      <c r="K449" s="31">
        <f>ROUNDDOWN(H449,0)</f>
        <v>0</v>
      </c>
      <c r="L449" s="31">
        <f>ROUND(I449,0)</f>
        <v>0</v>
      </c>
      <c r="M449" s="32"/>
      <c r="N449" s="32"/>
      <c r="O449" s="32"/>
      <c r="P449" s="32"/>
    </row>
    <row r="450" spans="7:18" ht="15">
      <c r="G450" s="30"/>
      <c r="H450" s="30"/>
      <c r="I450" s="30"/>
      <c r="J450" s="31"/>
      <c r="K450" s="31"/>
      <c r="L450" s="31"/>
      <c r="M450" s="32"/>
      <c r="N450" s="32"/>
      <c r="O450" s="32"/>
      <c r="P450" s="32"/>
      <c r="R450" s="29"/>
    </row>
    <row r="451" spans="7:16" ht="15">
      <c r="G451" s="30">
        <f>F451*2.2046</f>
        <v>0</v>
      </c>
      <c r="H451" s="30">
        <f aca="true" t="shared" si="93" ref="H451:I455">(G451-J451)*16</f>
        <v>0</v>
      </c>
      <c r="I451" s="30">
        <f t="shared" si="93"/>
        <v>0</v>
      </c>
      <c r="J451" s="31">
        <f aca="true" t="shared" si="94" ref="J451:K455">ROUNDDOWN(G451,0)</f>
        <v>0</v>
      </c>
      <c r="K451" s="31">
        <f t="shared" si="94"/>
        <v>0</v>
      </c>
      <c r="L451" s="31">
        <f>ROUND(I451,0)</f>
        <v>0</v>
      </c>
      <c r="M451" s="32"/>
      <c r="N451" s="32"/>
      <c r="O451" s="32"/>
      <c r="P451" s="32"/>
    </row>
    <row r="452" spans="7:16" ht="15">
      <c r="G452" s="30">
        <f>F452*2.2046</f>
        <v>0</v>
      </c>
      <c r="H452" s="30">
        <f t="shared" si="93"/>
        <v>0</v>
      </c>
      <c r="I452" s="30">
        <f t="shared" si="93"/>
        <v>0</v>
      </c>
      <c r="J452" s="31">
        <f t="shared" si="94"/>
        <v>0</v>
      </c>
      <c r="K452" s="31">
        <f t="shared" si="94"/>
        <v>0</v>
      </c>
      <c r="L452" s="31">
        <f>ROUND(I452,0)</f>
        <v>0</v>
      </c>
      <c r="M452" s="32"/>
      <c r="N452" s="32"/>
      <c r="O452" s="32"/>
      <c r="P452" s="32"/>
    </row>
    <row r="453" spans="1:254" s="28" customFormat="1" ht="15">
      <c r="A453" s="27"/>
      <c r="B453" s="26"/>
      <c r="E453" s="26"/>
      <c r="F453" s="29"/>
      <c r="G453" s="30">
        <f>F453*2.2046</f>
        <v>0</v>
      </c>
      <c r="H453" s="30">
        <f t="shared" si="93"/>
        <v>0</v>
      </c>
      <c r="I453" s="30">
        <f t="shared" si="93"/>
        <v>0</v>
      </c>
      <c r="J453" s="31">
        <f t="shared" si="94"/>
        <v>0</v>
      </c>
      <c r="K453" s="31">
        <f t="shared" si="94"/>
        <v>0</v>
      </c>
      <c r="L453" s="31">
        <f>ROUND(I453,0)</f>
        <v>0</v>
      </c>
      <c r="M453" s="32"/>
      <c r="N453" s="32"/>
      <c r="O453" s="32"/>
      <c r="P453" s="32"/>
      <c r="Q453" s="30"/>
      <c r="R453" s="26"/>
      <c r="S453" s="30"/>
      <c r="T453" s="33"/>
      <c r="U453" s="34"/>
      <c r="V453" s="36"/>
      <c r="W453" s="26"/>
      <c r="X453" s="51"/>
      <c r="Y453" s="55"/>
      <c r="Z453" s="26"/>
      <c r="AA453" s="29"/>
      <c r="AB453" s="30"/>
      <c r="AC453" s="30"/>
      <c r="AD453" s="30"/>
      <c r="AE453" s="31"/>
      <c r="AF453" s="31"/>
      <c r="AG453" s="31"/>
      <c r="AH453" s="32"/>
      <c r="AI453" s="32"/>
      <c r="AJ453" s="32"/>
      <c r="AK453" s="32"/>
      <c r="AL453" s="30"/>
      <c r="AM453" s="29"/>
      <c r="AN453" s="30"/>
      <c r="AO453" s="33"/>
      <c r="AP453" s="34"/>
      <c r="AQ453" s="36"/>
      <c r="AR453" s="26"/>
      <c r="AU453" s="26"/>
      <c r="AV453" s="29"/>
      <c r="AW453" s="30"/>
      <c r="AX453" s="30"/>
      <c r="AY453" s="30"/>
      <c r="AZ453" s="31"/>
      <c r="BA453" s="31"/>
      <c r="BB453" s="31"/>
      <c r="BC453" s="32"/>
      <c r="BD453" s="32"/>
      <c r="BE453" s="32"/>
      <c r="BF453" s="32"/>
      <c r="BG453" s="30"/>
      <c r="BH453" s="29"/>
      <c r="BI453" s="30"/>
      <c r="BJ453" s="33"/>
      <c r="BK453" s="34"/>
      <c r="BL453" s="36"/>
      <c r="BM453" s="26"/>
      <c r="BP453" s="26"/>
      <c r="BQ453" s="29"/>
      <c r="BR453" s="30"/>
      <c r="BS453" s="30"/>
      <c r="BT453" s="30"/>
      <c r="BU453" s="31"/>
      <c r="BV453" s="31"/>
      <c r="BW453" s="31"/>
      <c r="BX453" s="32"/>
      <c r="BY453" s="32"/>
      <c r="BZ453" s="32"/>
      <c r="CA453" s="32"/>
      <c r="CB453" s="30"/>
      <c r="CC453" s="29"/>
      <c r="CD453" s="30"/>
      <c r="CE453" s="33"/>
      <c r="CF453" s="34"/>
      <c r="CG453" s="36"/>
      <c r="CH453" s="26"/>
      <c r="CK453" s="26"/>
      <c r="CL453" s="29"/>
      <c r="CM453" s="30"/>
      <c r="CN453" s="30"/>
      <c r="CO453" s="30"/>
      <c r="CP453" s="31"/>
      <c r="CQ453" s="31"/>
      <c r="CR453" s="31"/>
      <c r="CS453" s="32"/>
      <c r="CT453" s="32"/>
      <c r="CU453" s="32"/>
      <c r="CV453" s="32"/>
      <c r="CW453" s="30"/>
      <c r="CX453" s="29"/>
      <c r="CY453" s="30"/>
      <c r="CZ453" s="33"/>
      <c r="DA453" s="34"/>
      <c r="DB453" s="36"/>
      <c r="DC453" s="26"/>
      <c r="DF453" s="26"/>
      <c r="DG453" s="29"/>
      <c r="DH453" s="30"/>
      <c r="DI453" s="30"/>
      <c r="DJ453" s="30"/>
      <c r="DK453" s="31"/>
      <c r="DL453" s="31"/>
      <c r="DM453" s="31"/>
      <c r="DN453" s="32"/>
      <c r="DO453" s="32"/>
      <c r="DP453" s="32"/>
      <c r="DQ453" s="32"/>
      <c r="DR453" s="30"/>
      <c r="DS453" s="29"/>
      <c r="DT453" s="30"/>
      <c r="DU453" s="33"/>
      <c r="DV453" s="34"/>
      <c r="DW453" s="36"/>
      <c r="DX453" s="26"/>
      <c r="EA453" s="26"/>
      <c r="EB453" s="29"/>
      <c r="EC453" s="30"/>
      <c r="ED453" s="30"/>
      <c r="EE453" s="30"/>
      <c r="EF453" s="31"/>
      <c r="EG453" s="31"/>
      <c r="EH453" s="31"/>
      <c r="EI453" s="32"/>
      <c r="EJ453" s="32"/>
      <c r="EK453" s="32"/>
      <c r="EL453" s="32"/>
      <c r="EM453" s="30"/>
      <c r="EN453" s="29"/>
      <c r="EO453" s="30"/>
      <c r="EP453" s="33"/>
      <c r="EQ453" s="34"/>
      <c r="ER453" s="36"/>
      <c r="ES453" s="26"/>
      <c r="EV453" s="26"/>
      <c r="EW453" s="29"/>
      <c r="EX453" s="30"/>
      <c r="EY453" s="30"/>
      <c r="EZ453" s="30"/>
      <c r="FA453" s="31"/>
      <c r="FB453" s="31"/>
      <c r="FC453" s="31"/>
      <c r="FD453" s="32"/>
      <c r="FE453" s="32"/>
      <c r="FF453" s="32"/>
      <c r="FG453" s="32"/>
      <c r="FH453" s="30"/>
      <c r="FI453" s="29"/>
      <c r="FJ453" s="30"/>
      <c r="FK453" s="33"/>
      <c r="FL453" s="34"/>
      <c r="FM453" s="36"/>
      <c r="FN453" s="26"/>
      <c r="FQ453" s="26"/>
      <c r="FR453" s="29"/>
      <c r="FS453" s="30"/>
      <c r="FT453" s="30"/>
      <c r="FU453" s="30"/>
      <c r="FV453" s="31"/>
      <c r="FW453" s="31"/>
      <c r="FX453" s="31"/>
      <c r="FY453" s="32"/>
      <c r="FZ453" s="32"/>
      <c r="GA453" s="32"/>
      <c r="GB453" s="32"/>
      <c r="GC453" s="30"/>
      <c r="GD453" s="29"/>
      <c r="GE453" s="30"/>
      <c r="GF453" s="33"/>
      <c r="GG453" s="34"/>
      <c r="GH453" s="36"/>
      <c r="GI453" s="26"/>
      <c r="GL453" s="26"/>
      <c r="GM453" s="29"/>
      <c r="GN453" s="30"/>
      <c r="GO453" s="30"/>
      <c r="GP453" s="30"/>
      <c r="GQ453" s="31"/>
      <c r="GR453" s="31"/>
      <c r="GS453" s="31"/>
      <c r="GT453" s="32"/>
      <c r="GU453" s="32"/>
      <c r="GV453" s="32"/>
      <c r="GW453" s="32"/>
      <c r="GX453" s="30"/>
      <c r="GY453" s="29"/>
      <c r="GZ453" s="30"/>
      <c r="HA453" s="33"/>
      <c r="HB453" s="34"/>
      <c r="HC453" s="36"/>
      <c r="HD453" s="26"/>
      <c r="HG453" s="26"/>
      <c r="HH453" s="29"/>
      <c r="HI453" s="30"/>
      <c r="HJ453" s="30"/>
      <c r="HK453" s="30"/>
      <c r="HL453" s="31"/>
      <c r="HM453" s="31"/>
      <c r="HN453" s="31"/>
      <c r="HO453" s="32"/>
      <c r="HP453" s="32"/>
      <c r="HQ453" s="32"/>
      <c r="HR453" s="32"/>
      <c r="HS453" s="30"/>
      <c r="HT453" s="29"/>
      <c r="HU453" s="30"/>
      <c r="HV453" s="33"/>
      <c r="HW453" s="34"/>
      <c r="HX453" s="36"/>
      <c r="HY453" s="26"/>
      <c r="IB453" s="26"/>
      <c r="IC453" s="29"/>
      <c r="ID453" s="30"/>
      <c r="IE453" s="30"/>
      <c r="IF453" s="30"/>
      <c r="IG453" s="31"/>
      <c r="IH453" s="31"/>
      <c r="II453" s="31"/>
      <c r="IJ453" s="32"/>
      <c r="IK453" s="32"/>
      <c r="IL453" s="32"/>
      <c r="IM453" s="32"/>
      <c r="IN453" s="30"/>
      <c r="IO453" s="29"/>
      <c r="IP453" s="30"/>
      <c r="IQ453" s="33"/>
      <c r="IR453" s="34"/>
      <c r="IS453" s="36"/>
      <c r="IT453" s="26"/>
    </row>
    <row r="454" spans="7:16" ht="15">
      <c r="G454" s="30">
        <f>F454*2.2046</f>
        <v>0</v>
      </c>
      <c r="H454" s="30">
        <f t="shared" si="93"/>
        <v>0</v>
      </c>
      <c r="I454" s="30">
        <f t="shared" si="93"/>
        <v>0</v>
      </c>
      <c r="J454" s="31">
        <f t="shared" si="94"/>
        <v>0</v>
      </c>
      <c r="K454" s="31">
        <f t="shared" si="94"/>
        <v>0</v>
      </c>
      <c r="L454" s="31">
        <f>ROUND(I454,0)</f>
        <v>0</v>
      </c>
      <c r="M454" s="32"/>
      <c r="N454" s="32"/>
      <c r="O454" s="32"/>
      <c r="P454" s="32"/>
    </row>
    <row r="455" spans="7:16" ht="15">
      <c r="G455" s="30">
        <f>F455*2.2046</f>
        <v>0</v>
      </c>
      <c r="H455" s="30">
        <f t="shared" si="93"/>
        <v>0</v>
      </c>
      <c r="I455" s="30">
        <f t="shared" si="93"/>
        <v>0</v>
      </c>
      <c r="J455" s="31">
        <f t="shared" si="94"/>
        <v>0</v>
      </c>
      <c r="K455" s="31">
        <f t="shared" si="94"/>
        <v>0</v>
      </c>
      <c r="L455" s="31">
        <f>ROUND(I455,0)</f>
        <v>0</v>
      </c>
      <c r="M455" s="32"/>
      <c r="N455" s="32"/>
      <c r="O455" s="32"/>
      <c r="P455" s="32"/>
    </row>
    <row r="456" spans="1:254" s="28" customFormat="1" ht="15">
      <c r="A456" s="27"/>
      <c r="B456" s="26"/>
      <c r="E456" s="26"/>
      <c r="F456" s="29"/>
      <c r="G456" s="30"/>
      <c r="H456" s="30"/>
      <c r="I456" s="30"/>
      <c r="J456" s="31"/>
      <c r="K456" s="31"/>
      <c r="L456" s="31"/>
      <c r="M456" s="32"/>
      <c r="N456" s="32"/>
      <c r="O456" s="32"/>
      <c r="P456" s="32"/>
      <c r="Q456" s="30"/>
      <c r="R456" s="29"/>
      <c r="S456" s="30"/>
      <c r="T456" s="33"/>
      <c r="U456" s="34"/>
      <c r="V456" s="36"/>
      <c r="W456" s="26"/>
      <c r="X456" s="51"/>
      <c r="Y456" s="55"/>
      <c r="Z456" s="26"/>
      <c r="AA456" s="29"/>
      <c r="AB456" s="30"/>
      <c r="AC456" s="30"/>
      <c r="AD456" s="30"/>
      <c r="AE456" s="31"/>
      <c r="AF456" s="31"/>
      <c r="AG456" s="31"/>
      <c r="AH456" s="32"/>
      <c r="AI456" s="32"/>
      <c r="AJ456" s="32"/>
      <c r="AK456" s="32"/>
      <c r="AL456" s="30"/>
      <c r="AM456" s="29"/>
      <c r="AN456" s="30"/>
      <c r="AO456" s="33"/>
      <c r="AP456" s="34"/>
      <c r="AQ456" s="36"/>
      <c r="AR456" s="26"/>
      <c r="AU456" s="26"/>
      <c r="AV456" s="29"/>
      <c r="AW456" s="30"/>
      <c r="AX456" s="30"/>
      <c r="AY456" s="30"/>
      <c r="AZ456" s="31"/>
      <c r="BA456" s="31"/>
      <c r="BB456" s="31"/>
      <c r="BC456" s="32"/>
      <c r="BD456" s="32"/>
      <c r="BE456" s="32"/>
      <c r="BF456" s="32"/>
      <c r="BG456" s="30"/>
      <c r="BH456" s="29"/>
      <c r="BI456" s="30"/>
      <c r="BJ456" s="33"/>
      <c r="BK456" s="34"/>
      <c r="BL456" s="36"/>
      <c r="BM456" s="26"/>
      <c r="BP456" s="26"/>
      <c r="BQ456" s="29"/>
      <c r="BR456" s="30"/>
      <c r="BS456" s="30"/>
      <c r="BT456" s="30"/>
      <c r="BU456" s="31"/>
      <c r="BV456" s="31"/>
      <c r="BW456" s="31"/>
      <c r="BX456" s="32"/>
      <c r="BY456" s="32"/>
      <c r="BZ456" s="32"/>
      <c r="CA456" s="32"/>
      <c r="CB456" s="30"/>
      <c r="CC456" s="29"/>
      <c r="CD456" s="30"/>
      <c r="CE456" s="33"/>
      <c r="CF456" s="34"/>
      <c r="CG456" s="36"/>
      <c r="CH456" s="26"/>
      <c r="CK456" s="26"/>
      <c r="CL456" s="29"/>
      <c r="CM456" s="30"/>
      <c r="CN456" s="30"/>
      <c r="CO456" s="30"/>
      <c r="CP456" s="31"/>
      <c r="CQ456" s="31"/>
      <c r="CR456" s="31"/>
      <c r="CS456" s="32"/>
      <c r="CT456" s="32"/>
      <c r="CU456" s="32"/>
      <c r="CV456" s="32"/>
      <c r="CW456" s="30"/>
      <c r="CX456" s="29"/>
      <c r="CY456" s="30"/>
      <c r="CZ456" s="33"/>
      <c r="DA456" s="34"/>
      <c r="DB456" s="36"/>
      <c r="DC456" s="26"/>
      <c r="DF456" s="26"/>
      <c r="DG456" s="29"/>
      <c r="DH456" s="30"/>
      <c r="DI456" s="30"/>
      <c r="DJ456" s="30"/>
      <c r="DK456" s="31"/>
      <c r="DL456" s="31"/>
      <c r="DM456" s="31"/>
      <c r="DN456" s="32"/>
      <c r="DO456" s="32"/>
      <c r="DP456" s="32"/>
      <c r="DQ456" s="32"/>
      <c r="DR456" s="30"/>
      <c r="DS456" s="29"/>
      <c r="DT456" s="30"/>
      <c r="DU456" s="33"/>
      <c r="DV456" s="34"/>
      <c r="DW456" s="36"/>
      <c r="DX456" s="26"/>
      <c r="EA456" s="26"/>
      <c r="EB456" s="29"/>
      <c r="EC456" s="30"/>
      <c r="ED456" s="30"/>
      <c r="EE456" s="30"/>
      <c r="EF456" s="31"/>
      <c r="EG456" s="31"/>
      <c r="EH456" s="31"/>
      <c r="EI456" s="32"/>
      <c r="EJ456" s="32"/>
      <c r="EK456" s="32"/>
      <c r="EL456" s="32"/>
      <c r="EM456" s="30"/>
      <c r="EN456" s="29"/>
      <c r="EO456" s="30"/>
      <c r="EP456" s="33"/>
      <c r="EQ456" s="34"/>
      <c r="ER456" s="36"/>
      <c r="ES456" s="26"/>
      <c r="EV456" s="26"/>
      <c r="EW456" s="29"/>
      <c r="EX456" s="30"/>
      <c r="EY456" s="30"/>
      <c r="EZ456" s="30"/>
      <c r="FA456" s="31"/>
      <c r="FB456" s="31"/>
      <c r="FC456" s="31"/>
      <c r="FD456" s="32"/>
      <c r="FE456" s="32"/>
      <c r="FF456" s="32"/>
      <c r="FG456" s="32"/>
      <c r="FH456" s="30"/>
      <c r="FI456" s="29"/>
      <c r="FJ456" s="30"/>
      <c r="FK456" s="33"/>
      <c r="FL456" s="34"/>
      <c r="FM456" s="36"/>
      <c r="FN456" s="26"/>
      <c r="FQ456" s="26"/>
      <c r="FR456" s="29"/>
      <c r="FS456" s="30"/>
      <c r="FT456" s="30"/>
      <c r="FU456" s="30"/>
      <c r="FV456" s="31"/>
      <c r="FW456" s="31"/>
      <c r="FX456" s="31"/>
      <c r="FY456" s="32"/>
      <c r="FZ456" s="32"/>
      <c r="GA456" s="32"/>
      <c r="GB456" s="32"/>
      <c r="GC456" s="30"/>
      <c r="GD456" s="29"/>
      <c r="GE456" s="30"/>
      <c r="GF456" s="33"/>
      <c r="GG456" s="34"/>
      <c r="GH456" s="36"/>
      <c r="GI456" s="26"/>
      <c r="GL456" s="26"/>
      <c r="GM456" s="29"/>
      <c r="GN456" s="30"/>
      <c r="GO456" s="30"/>
      <c r="GP456" s="30"/>
      <c r="GQ456" s="31"/>
      <c r="GR456" s="31"/>
      <c r="GS456" s="31"/>
      <c r="GT456" s="32"/>
      <c r="GU456" s="32"/>
      <c r="GV456" s="32"/>
      <c r="GW456" s="32"/>
      <c r="GX456" s="30"/>
      <c r="GY456" s="29"/>
      <c r="GZ456" s="30"/>
      <c r="HA456" s="33"/>
      <c r="HB456" s="34"/>
      <c r="HC456" s="36"/>
      <c r="HD456" s="26"/>
      <c r="HG456" s="26"/>
      <c r="HH456" s="29"/>
      <c r="HI456" s="30"/>
      <c r="HJ456" s="30"/>
      <c r="HK456" s="30"/>
      <c r="HL456" s="31"/>
      <c r="HM456" s="31"/>
      <c r="HN456" s="31"/>
      <c r="HO456" s="32"/>
      <c r="HP456" s="32"/>
      <c r="HQ456" s="32"/>
      <c r="HR456" s="32"/>
      <c r="HS456" s="30"/>
      <c r="HT456" s="29"/>
      <c r="HU456" s="30"/>
      <c r="HV456" s="33"/>
      <c r="HW456" s="34"/>
      <c r="HX456" s="36"/>
      <c r="HY456" s="26"/>
      <c r="IB456" s="26"/>
      <c r="IC456" s="29"/>
      <c r="ID456" s="30"/>
      <c r="IE456" s="30"/>
      <c r="IF456" s="30"/>
      <c r="IG456" s="31"/>
      <c r="IH456" s="31"/>
      <c r="II456" s="31"/>
      <c r="IJ456" s="32"/>
      <c r="IK456" s="32"/>
      <c r="IL456" s="32"/>
      <c r="IM456" s="32"/>
      <c r="IN456" s="30"/>
      <c r="IO456" s="29"/>
      <c r="IP456" s="30"/>
      <c r="IQ456" s="33"/>
      <c r="IR456" s="34"/>
      <c r="IS456" s="36"/>
      <c r="IT456" s="26"/>
    </row>
    <row r="457" spans="7:16" ht="15">
      <c r="G457" s="30">
        <f>F457*2.2046</f>
        <v>0</v>
      </c>
      <c r="H457" s="30">
        <f>(G457-J457)*16</f>
        <v>0</v>
      </c>
      <c r="I457" s="30">
        <f>(H457-K457)*16</f>
        <v>0</v>
      </c>
      <c r="J457" s="31">
        <f>ROUNDDOWN(G457,0)</f>
        <v>0</v>
      </c>
      <c r="K457" s="31">
        <f>ROUNDDOWN(H457,0)</f>
        <v>0</v>
      </c>
      <c r="L457" s="31">
        <f>ROUND(I457,0)</f>
        <v>0</v>
      </c>
      <c r="M457" s="32"/>
      <c r="N457" s="32"/>
      <c r="O457" s="32"/>
      <c r="P457" s="32"/>
    </row>
    <row r="458" spans="7:18" ht="15">
      <c r="G458" s="30"/>
      <c r="H458" s="30"/>
      <c r="I458" s="30"/>
      <c r="J458" s="31"/>
      <c r="K458" s="31"/>
      <c r="L458" s="31"/>
      <c r="M458" s="32"/>
      <c r="N458" s="32"/>
      <c r="O458" s="32"/>
      <c r="P458" s="32"/>
      <c r="R458" s="29"/>
    </row>
    <row r="459" spans="7:18" ht="15">
      <c r="G459" s="30"/>
      <c r="H459" s="30"/>
      <c r="I459" s="30"/>
      <c r="J459" s="31"/>
      <c r="K459" s="31"/>
      <c r="L459" s="31"/>
      <c r="M459" s="32"/>
      <c r="N459" s="32"/>
      <c r="O459" s="32"/>
      <c r="P459" s="32"/>
      <c r="R459" s="29"/>
    </row>
    <row r="460" spans="1:25" s="40" customFormat="1" ht="15">
      <c r="A460" s="27"/>
      <c r="B460" s="26"/>
      <c r="C460" s="28"/>
      <c r="D460" s="28"/>
      <c r="E460" s="26"/>
      <c r="F460" s="29"/>
      <c r="G460" s="30">
        <f>F460*2.2046</f>
        <v>0</v>
      </c>
      <c r="H460" s="30">
        <f>(G460-J460)*16</f>
        <v>0</v>
      </c>
      <c r="I460" s="30">
        <f>(H460-K460)*16</f>
        <v>0</v>
      </c>
      <c r="J460" s="31">
        <f>ROUNDDOWN(G460,0)</f>
        <v>0</v>
      </c>
      <c r="K460" s="31">
        <f>ROUNDDOWN(H460,0)</f>
        <v>0</v>
      </c>
      <c r="L460" s="31">
        <f>ROUND(I460,0)</f>
        <v>0</v>
      </c>
      <c r="M460" s="32"/>
      <c r="N460" s="32"/>
      <c r="O460" s="32"/>
      <c r="P460" s="32"/>
      <c r="Q460" s="30"/>
      <c r="R460" s="26"/>
      <c r="S460" s="30"/>
      <c r="T460" s="33"/>
      <c r="U460" s="34"/>
      <c r="X460" s="52"/>
      <c r="Y460" s="41"/>
    </row>
    <row r="461" spans="7:18" ht="15">
      <c r="G461" s="30"/>
      <c r="H461" s="30"/>
      <c r="I461" s="30"/>
      <c r="J461" s="31"/>
      <c r="K461" s="31"/>
      <c r="L461" s="31"/>
      <c r="M461" s="32"/>
      <c r="N461" s="32"/>
      <c r="O461" s="32"/>
      <c r="P461" s="32"/>
      <c r="R461" s="29"/>
    </row>
    <row r="462" spans="1:254" s="28" customFormat="1" ht="15">
      <c r="A462" s="27"/>
      <c r="B462" s="26"/>
      <c r="E462" s="26"/>
      <c r="F462" s="29"/>
      <c r="G462" s="30">
        <f>F462*2.2046</f>
        <v>0</v>
      </c>
      <c r="H462" s="30">
        <f>(G462-J462)*16</f>
        <v>0</v>
      </c>
      <c r="I462" s="30">
        <f>(H462-K462)*16</f>
        <v>0</v>
      </c>
      <c r="J462" s="31">
        <f>ROUNDDOWN(G462,0)</f>
        <v>0</v>
      </c>
      <c r="K462" s="31">
        <f>ROUNDDOWN(H462,0)</f>
        <v>0</v>
      </c>
      <c r="L462" s="31">
        <f>ROUND(I462,0)</f>
        <v>0</v>
      </c>
      <c r="M462" s="32"/>
      <c r="N462" s="32"/>
      <c r="O462" s="32"/>
      <c r="P462" s="32"/>
      <c r="Q462" s="30"/>
      <c r="R462" s="26"/>
      <c r="S462" s="30"/>
      <c r="T462" s="33"/>
      <c r="U462" s="34"/>
      <c r="V462" s="36"/>
      <c r="W462" s="26"/>
      <c r="X462" s="51"/>
      <c r="Y462" s="55"/>
      <c r="Z462" s="26"/>
      <c r="AA462" s="29"/>
      <c r="AB462" s="30"/>
      <c r="AC462" s="30"/>
      <c r="AD462" s="30"/>
      <c r="AE462" s="31"/>
      <c r="AF462" s="31"/>
      <c r="AG462" s="31"/>
      <c r="AH462" s="32"/>
      <c r="AI462" s="32"/>
      <c r="AJ462" s="32"/>
      <c r="AK462" s="32"/>
      <c r="AL462" s="30"/>
      <c r="AM462" s="29"/>
      <c r="AN462" s="30"/>
      <c r="AO462" s="33"/>
      <c r="AP462" s="34"/>
      <c r="AQ462" s="36"/>
      <c r="AR462" s="26"/>
      <c r="AU462" s="26"/>
      <c r="AV462" s="29"/>
      <c r="AW462" s="30"/>
      <c r="AX462" s="30"/>
      <c r="AY462" s="30"/>
      <c r="AZ462" s="31"/>
      <c r="BA462" s="31"/>
      <c r="BB462" s="31"/>
      <c r="BC462" s="32"/>
      <c r="BD462" s="32"/>
      <c r="BE462" s="32"/>
      <c r="BF462" s="32"/>
      <c r="BG462" s="30"/>
      <c r="BH462" s="29"/>
      <c r="BI462" s="30"/>
      <c r="BJ462" s="33"/>
      <c r="BK462" s="34"/>
      <c r="BL462" s="36"/>
      <c r="BM462" s="26"/>
      <c r="BP462" s="26"/>
      <c r="BQ462" s="29"/>
      <c r="BR462" s="30"/>
      <c r="BS462" s="30"/>
      <c r="BT462" s="30"/>
      <c r="BU462" s="31"/>
      <c r="BV462" s="31"/>
      <c r="BW462" s="31"/>
      <c r="BX462" s="32"/>
      <c r="BY462" s="32"/>
      <c r="BZ462" s="32"/>
      <c r="CA462" s="32"/>
      <c r="CB462" s="30"/>
      <c r="CC462" s="29"/>
      <c r="CD462" s="30"/>
      <c r="CE462" s="33"/>
      <c r="CF462" s="34"/>
      <c r="CG462" s="36"/>
      <c r="CH462" s="26"/>
      <c r="CK462" s="26"/>
      <c r="CL462" s="29"/>
      <c r="CM462" s="30"/>
      <c r="CN462" s="30"/>
      <c r="CO462" s="30"/>
      <c r="CP462" s="31"/>
      <c r="CQ462" s="31"/>
      <c r="CR462" s="31"/>
      <c r="CS462" s="32"/>
      <c r="CT462" s="32"/>
      <c r="CU462" s="32"/>
      <c r="CV462" s="32"/>
      <c r="CW462" s="30"/>
      <c r="CX462" s="29"/>
      <c r="CY462" s="30"/>
      <c r="CZ462" s="33"/>
      <c r="DA462" s="34"/>
      <c r="DB462" s="36"/>
      <c r="DC462" s="26"/>
      <c r="DF462" s="26"/>
      <c r="DG462" s="29"/>
      <c r="DH462" s="30"/>
      <c r="DI462" s="30"/>
      <c r="DJ462" s="30"/>
      <c r="DK462" s="31"/>
      <c r="DL462" s="31"/>
      <c r="DM462" s="31"/>
      <c r="DN462" s="32"/>
      <c r="DO462" s="32"/>
      <c r="DP462" s="32"/>
      <c r="DQ462" s="32"/>
      <c r="DR462" s="30"/>
      <c r="DS462" s="29"/>
      <c r="DT462" s="30"/>
      <c r="DU462" s="33"/>
      <c r="DV462" s="34"/>
      <c r="DW462" s="36"/>
      <c r="DX462" s="26"/>
      <c r="EA462" s="26"/>
      <c r="EB462" s="29"/>
      <c r="EC462" s="30"/>
      <c r="ED462" s="30"/>
      <c r="EE462" s="30"/>
      <c r="EF462" s="31"/>
      <c r="EG462" s="31"/>
      <c r="EH462" s="31"/>
      <c r="EI462" s="32"/>
      <c r="EJ462" s="32"/>
      <c r="EK462" s="32"/>
      <c r="EL462" s="32"/>
      <c r="EM462" s="30"/>
      <c r="EN462" s="29"/>
      <c r="EO462" s="30"/>
      <c r="EP462" s="33"/>
      <c r="EQ462" s="34"/>
      <c r="ER462" s="36"/>
      <c r="ES462" s="26"/>
      <c r="EV462" s="26"/>
      <c r="EW462" s="29"/>
      <c r="EX462" s="30"/>
      <c r="EY462" s="30"/>
      <c r="EZ462" s="30"/>
      <c r="FA462" s="31"/>
      <c r="FB462" s="31"/>
      <c r="FC462" s="31"/>
      <c r="FD462" s="32"/>
      <c r="FE462" s="32"/>
      <c r="FF462" s="32"/>
      <c r="FG462" s="32"/>
      <c r="FH462" s="30"/>
      <c r="FI462" s="29"/>
      <c r="FJ462" s="30"/>
      <c r="FK462" s="33"/>
      <c r="FL462" s="34"/>
      <c r="FM462" s="36"/>
      <c r="FN462" s="26"/>
      <c r="FQ462" s="26"/>
      <c r="FR462" s="29"/>
      <c r="FS462" s="30"/>
      <c r="FT462" s="30"/>
      <c r="FU462" s="30"/>
      <c r="FV462" s="31"/>
      <c r="FW462" s="31"/>
      <c r="FX462" s="31"/>
      <c r="FY462" s="32"/>
      <c r="FZ462" s="32"/>
      <c r="GA462" s="32"/>
      <c r="GB462" s="32"/>
      <c r="GC462" s="30"/>
      <c r="GD462" s="29"/>
      <c r="GE462" s="30"/>
      <c r="GF462" s="33"/>
      <c r="GG462" s="34"/>
      <c r="GH462" s="36"/>
      <c r="GI462" s="26"/>
      <c r="GL462" s="26"/>
      <c r="GM462" s="29"/>
      <c r="GN462" s="30"/>
      <c r="GO462" s="30"/>
      <c r="GP462" s="30"/>
      <c r="GQ462" s="31"/>
      <c r="GR462" s="31"/>
      <c r="GS462" s="31"/>
      <c r="GT462" s="32"/>
      <c r="GU462" s="32"/>
      <c r="GV462" s="32"/>
      <c r="GW462" s="32"/>
      <c r="GX462" s="30"/>
      <c r="GY462" s="29"/>
      <c r="GZ462" s="30"/>
      <c r="HA462" s="33"/>
      <c r="HB462" s="34"/>
      <c r="HC462" s="36"/>
      <c r="HD462" s="26"/>
      <c r="HG462" s="26"/>
      <c r="HH462" s="29"/>
      <c r="HI462" s="30"/>
      <c r="HJ462" s="30"/>
      <c r="HK462" s="30"/>
      <c r="HL462" s="31"/>
      <c r="HM462" s="31"/>
      <c r="HN462" s="31"/>
      <c r="HO462" s="32"/>
      <c r="HP462" s="32"/>
      <c r="HQ462" s="32"/>
      <c r="HR462" s="32"/>
      <c r="HS462" s="30"/>
      <c r="HT462" s="29"/>
      <c r="HU462" s="30"/>
      <c r="HV462" s="33"/>
      <c r="HW462" s="34"/>
      <c r="HX462" s="36"/>
      <c r="HY462" s="26"/>
      <c r="IB462" s="26"/>
      <c r="IC462" s="29"/>
      <c r="ID462" s="30"/>
      <c r="IE462" s="30"/>
      <c r="IF462" s="30"/>
      <c r="IG462" s="31"/>
      <c r="IH462" s="31"/>
      <c r="II462" s="31"/>
      <c r="IJ462" s="32"/>
      <c r="IK462" s="32"/>
      <c r="IL462" s="32"/>
      <c r="IM462" s="32"/>
      <c r="IN462" s="30"/>
      <c r="IO462" s="29"/>
      <c r="IP462" s="30"/>
      <c r="IQ462" s="33"/>
      <c r="IR462" s="34"/>
      <c r="IS462" s="36"/>
      <c r="IT462" s="26"/>
    </row>
    <row r="463" spans="7:18" ht="15">
      <c r="G463" s="30"/>
      <c r="H463" s="30"/>
      <c r="I463" s="30"/>
      <c r="J463" s="31"/>
      <c r="K463" s="31"/>
      <c r="L463" s="31"/>
      <c r="M463" s="32"/>
      <c r="N463" s="32"/>
      <c r="O463" s="32"/>
      <c r="P463" s="32"/>
      <c r="R463" s="29"/>
    </row>
    <row r="464" spans="7:16" ht="15">
      <c r="G464" s="30">
        <f>F464*2.2046</f>
        <v>0</v>
      </c>
      <c r="H464" s="30">
        <f aca="true" t="shared" si="95" ref="H464:I466">(G464-J464)*16</f>
        <v>0</v>
      </c>
      <c r="I464" s="30">
        <f t="shared" si="95"/>
        <v>0</v>
      </c>
      <c r="J464" s="31">
        <f aca="true" t="shared" si="96" ref="J464:K466">ROUNDDOWN(G464,0)</f>
        <v>0</v>
      </c>
      <c r="K464" s="31">
        <f t="shared" si="96"/>
        <v>0</v>
      </c>
      <c r="L464" s="31">
        <f>ROUND(I464,0)</f>
        <v>0</v>
      </c>
      <c r="M464" s="32"/>
      <c r="N464" s="32"/>
      <c r="O464" s="32"/>
      <c r="P464" s="32"/>
    </row>
    <row r="465" spans="7:16" ht="15">
      <c r="G465" s="30">
        <f>F465*2.2046</f>
        <v>0</v>
      </c>
      <c r="H465" s="30">
        <f t="shared" si="95"/>
        <v>0</v>
      </c>
      <c r="I465" s="30">
        <f t="shared" si="95"/>
        <v>0</v>
      </c>
      <c r="J465" s="31">
        <f t="shared" si="96"/>
        <v>0</v>
      </c>
      <c r="K465" s="31">
        <f t="shared" si="96"/>
        <v>0</v>
      </c>
      <c r="L465" s="31">
        <f>ROUND(I465,0)</f>
        <v>0</v>
      </c>
      <c r="M465" s="32"/>
      <c r="N465" s="32"/>
      <c r="O465" s="32"/>
      <c r="P465" s="32"/>
    </row>
    <row r="466" spans="7:16" ht="15">
      <c r="G466" s="30">
        <f>F466*2.2046</f>
        <v>0</v>
      </c>
      <c r="H466" s="30">
        <f t="shared" si="95"/>
        <v>0</v>
      </c>
      <c r="I466" s="30">
        <f t="shared" si="95"/>
        <v>0</v>
      </c>
      <c r="J466" s="31">
        <f t="shared" si="96"/>
        <v>0</v>
      </c>
      <c r="K466" s="31">
        <f t="shared" si="96"/>
        <v>0</v>
      </c>
      <c r="L466" s="31">
        <f>ROUND(I466,0)</f>
        <v>0</v>
      </c>
      <c r="M466" s="32"/>
      <c r="N466" s="32"/>
      <c r="O466" s="32"/>
      <c r="P466" s="32"/>
    </row>
    <row r="467" spans="7:18" ht="15">
      <c r="G467" s="30"/>
      <c r="H467" s="30"/>
      <c r="I467" s="30"/>
      <c r="J467" s="31"/>
      <c r="K467" s="31"/>
      <c r="L467" s="31"/>
      <c r="M467" s="32"/>
      <c r="N467" s="32"/>
      <c r="O467" s="32"/>
      <c r="P467" s="32"/>
      <c r="R467" s="29"/>
    </row>
    <row r="468" spans="1:254" s="28" customFormat="1" ht="15">
      <c r="A468" s="27"/>
      <c r="B468" s="26"/>
      <c r="E468" s="26"/>
      <c r="F468" s="29"/>
      <c r="G468" s="30">
        <f>F468*2.2046</f>
        <v>0</v>
      </c>
      <c r="H468" s="30">
        <f aca="true" t="shared" si="97" ref="H468:I471">(G468-J468)*16</f>
        <v>0</v>
      </c>
      <c r="I468" s="30">
        <f t="shared" si="97"/>
        <v>0</v>
      </c>
      <c r="J468" s="31">
        <f aca="true" t="shared" si="98" ref="J468:K471">ROUNDDOWN(G468,0)</f>
        <v>0</v>
      </c>
      <c r="K468" s="31">
        <f t="shared" si="98"/>
        <v>0</v>
      </c>
      <c r="L468" s="31">
        <f>ROUND(I468,0)</f>
        <v>0</v>
      </c>
      <c r="M468" s="32"/>
      <c r="N468" s="32"/>
      <c r="O468" s="32"/>
      <c r="P468" s="32"/>
      <c r="Q468" s="30"/>
      <c r="R468" s="26"/>
      <c r="S468" s="30"/>
      <c r="T468" s="33"/>
      <c r="U468" s="42"/>
      <c r="V468" s="36"/>
      <c r="W468" s="26"/>
      <c r="X468" s="51"/>
      <c r="Y468" s="55"/>
      <c r="Z468" s="26"/>
      <c r="AA468" s="29"/>
      <c r="AB468" s="30"/>
      <c r="AC468" s="30"/>
      <c r="AD468" s="30"/>
      <c r="AE468" s="31"/>
      <c r="AF468" s="31"/>
      <c r="AG468" s="31"/>
      <c r="AH468" s="32"/>
      <c r="AI468" s="32"/>
      <c r="AJ468" s="32"/>
      <c r="AK468" s="32"/>
      <c r="AL468" s="30"/>
      <c r="AM468" s="29"/>
      <c r="AN468" s="30"/>
      <c r="AO468" s="33"/>
      <c r="AP468" s="34"/>
      <c r="AQ468" s="36"/>
      <c r="AR468" s="26"/>
      <c r="AU468" s="26"/>
      <c r="AV468" s="29"/>
      <c r="AW468" s="30"/>
      <c r="AX468" s="30"/>
      <c r="AY468" s="30"/>
      <c r="AZ468" s="31"/>
      <c r="BA468" s="31"/>
      <c r="BB468" s="31"/>
      <c r="BC468" s="32"/>
      <c r="BD468" s="32"/>
      <c r="BE468" s="32"/>
      <c r="BF468" s="32"/>
      <c r="BG468" s="30"/>
      <c r="BH468" s="29"/>
      <c r="BI468" s="30"/>
      <c r="BJ468" s="33"/>
      <c r="BK468" s="34"/>
      <c r="BL468" s="36"/>
      <c r="BM468" s="26"/>
      <c r="BP468" s="26"/>
      <c r="BQ468" s="29"/>
      <c r="BR468" s="30"/>
      <c r="BS468" s="30"/>
      <c r="BT468" s="30"/>
      <c r="BU468" s="31"/>
      <c r="BV468" s="31"/>
      <c r="BW468" s="31"/>
      <c r="BX468" s="32"/>
      <c r="BY468" s="32"/>
      <c r="BZ468" s="32"/>
      <c r="CA468" s="32"/>
      <c r="CB468" s="30"/>
      <c r="CC468" s="29"/>
      <c r="CD468" s="30"/>
      <c r="CE468" s="33"/>
      <c r="CF468" s="34"/>
      <c r="CG468" s="36"/>
      <c r="CH468" s="26"/>
      <c r="CK468" s="26"/>
      <c r="CL468" s="29"/>
      <c r="CM468" s="30"/>
      <c r="CN468" s="30"/>
      <c r="CO468" s="30"/>
      <c r="CP468" s="31"/>
      <c r="CQ468" s="31"/>
      <c r="CR468" s="31"/>
      <c r="CS468" s="32"/>
      <c r="CT468" s="32"/>
      <c r="CU468" s="32"/>
      <c r="CV468" s="32"/>
      <c r="CW468" s="30"/>
      <c r="CX468" s="29"/>
      <c r="CY468" s="30"/>
      <c r="CZ468" s="33"/>
      <c r="DA468" s="34"/>
      <c r="DB468" s="36"/>
      <c r="DC468" s="26"/>
      <c r="DF468" s="26"/>
      <c r="DG468" s="29"/>
      <c r="DH468" s="30"/>
      <c r="DI468" s="30"/>
      <c r="DJ468" s="30"/>
      <c r="DK468" s="31"/>
      <c r="DL468" s="31"/>
      <c r="DM468" s="31"/>
      <c r="DN468" s="32"/>
      <c r="DO468" s="32"/>
      <c r="DP468" s="32"/>
      <c r="DQ468" s="32"/>
      <c r="DR468" s="30"/>
      <c r="DS468" s="29"/>
      <c r="DT468" s="30"/>
      <c r="DU468" s="33"/>
      <c r="DV468" s="34"/>
      <c r="DW468" s="36"/>
      <c r="DX468" s="26"/>
      <c r="EA468" s="26"/>
      <c r="EB468" s="29"/>
      <c r="EC468" s="30"/>
      <c r="ED468" s="30"/>
      <c r="EE468" s="30"/>
      <c r="EF468" s="31"/>
      <c r="EG468" s="31"/>
      <c r="EH468" s="31"/>
      <c r="EI468" s="32"/>
      <c r="EJ468" s="32"/>
      <c r="EK468" s="32"/>
      <c r="EL468" s="32"/>
      <c r="EM468" s="30"/>
      <c r="EN468" s="29"/>
      <c r="EO468" s="30"/>
      <c r="EP468" s="33"/>
      <c r="EQ468" s="34"/>
      <c r="ER468" s="36"/>
      <c r="ES468" s="26"/>
      <c r="EV468" s="26"/>
      <c r="EW468" s="29"/>
      <c r="EX468" s="30"/>
      <c r="EY468" s="30"/>
      <c r="EZ468" s="30"/>
      <c r="FA468" s="31"/>
      <c r="FB468" s="31"/>
      <c r="FC468" s="31"/>
      <c r="FD468" s="32"/>
      <c r="FE468" s="32"/>
      <c r="FF468" s="32"/>
      <c r="FG468" s="32"/>
      <c r="FH468" s="30"/>
      <c r="FI468" s="29"/>
      <c r="FJ468" s="30"/>
      <c r="FK468" s="33"/>
      <c r="FL468" s="34"/>
      <c r="FM468" s="36"/>
      <c r="FN468" s="26"/>
      <c r="FQ468" s="26"/>
      <c r="FR468" s="29"/>
      <c r="FS468" s="30"/>
      <c r="FT468" s="30"/>
      <c r="FU468" s="30"/>
      <c r="FV468" s="31"/>
      <c r="FW468" s="31"/>
      <c r="FX468" s="31"/>
      <c r="FY468" s="32"/>
      <c r="FZ468" s="32"/>
      <c r="GA468" s="32"/>
      <c r="GB468" s="32"/>
      <c r="GC468" s="30"/>
      <c r="GD468" s="29"/>
      <c r="GE468" s="30"/>
      <c r="GF468" s="33"/>
      <c r="GG468" s="34"/>
      <c r="GH468" s="36"/>
      <c r="GI468" s="26"/>
      <c r="GL468" s="26"/>
      <c r="GM468" s="29"/>
      <c r="GN468" s="30"/>
      <c r="GO468" s="30"/>
      <c r="GP468" s="30"/>
      <c r="GQ468" s="31"/>
      <c r="GR468" s="31"/>
      <c r="GS468" s="31"/>
      <c r="GT468" s="32"/>
      <c r="GU468" s="32"/>
      <c r="GV468" s="32"/>
      <c r="GW468" s="32"/>
      <c r="GX468" s="30"/>
      <c r="GY468" s="29"/>
      <c r="GZ468" s="30"/>
      <c r="HA468" s="33"/>
      <c r="HB468" s="34"/>
      <c r="HC468" s="36"/>
      <c r="HD468" s="26"/>
      <c r="HG468" s="26"/>
      <c r="HH468" s="29"/>
      <c r="HI468" s="30"/>
      <c r="HJ468" s="30"/>
      <c r="HK468" s="30"/>
      <c r="HL468" s="31"/>
      <c r="HM468" s="31"/>
      <c r="HN468" s="31"/>
      <c r="HO468" s="32"/>
      <c r="HP468" s="32"/>
      <c r="HQ468" s="32"/>
      <c r="HR468" s="32"/>
      <c r="HS468" s="30"/>
      <c r="HT468" s="29"/>
      <c r="HU468" s="30"/>
      <c r="HV468" s="33"/>
      <c r="HW468" s="34"/>
      <c r="HX468" s="36"/>
      <c r="HY468" s="26"/>
      <c r="IB468" s="26"/>
      <c r="IC468" s="29"/>
      <c r="ID468" s="30"/>
      <c r="IE468" s="30"/>
      <c r="IF468" s="30"/>
      <c r="IG468" s="31"/>
      <c r="IH468" s="31"/>
      <c r="II468" s="31"/>
      <c r="IJ468" s="32"/>
      <c r="IK468" s="32"/>
      <c r="IL468" s="32"/>
      <c r="IM468" s="32"/>
      <c r="IN468" s="30"/>
      <c r="IO468" s="29"/>
      <c r="IP468" s="30"/>
      <c r="IQ468" s="33"/>
      <c r="IR468" s="34"/>
      <c r="IS468" s="36"/>
      <c r="IT468" s="26"/>
    </row>
    <row r="469" spans="7:16" ht="15">
      <c r="G469" s="30">
        <f>F469*2.2046</f>
        <v>0</v>
      </c>
      <c r="H469" s="30">
        <f t="shared" si="97"/>
        <v>0</v>
      </c>
      <c r="I469" s="30">
        <f t="shared" si="97"/>
        <v>0</v>
      </c>
      <c r="J469" s="31">
        <f t="shared" si="98"/>
        <v>0</v>
      </c>
      <c r="K469" s="31">
        <f t="shared" si="98"/>
        <v>0</v>
      </c>
      <c r="L469" s="31">
        <f>ROUND(I469,0)</f>
        <v>0</v>
      </c>
      <c r="M469" s="32"/>
      <c r="N469" s="32"/>
      <c r="O469" s="32"/>
      <c r="P469" s="32"/>
    </row>
    <row r="470" spans="1:25" s="40" customFormat="1" ht="15">
      <c r="A470" s="27"/>
      <c r="B470" s="26"/>
      <c r="C470" s="28"/>
      <c r="D470" s="28"/>
      <c r="E470" s="26"/>
      <c r="F470" s="29"/>
      <c r="G470" s="30">
        <f>F470*2.2046</f>
        <v>0</v>
      </c>
      <c r="H470" s="30">
        <f t="shared" si="97"/>
        <v>0</v>
      </c>
      <c r="I470" s="30">
        <f t="shared" si="97"/>
        <v>0</v>
      </c>
      <c r="J470" s="31">
        <f t="shared" si="98"/>
        <v>0</v>
      </c>
      <c r="K470" s="31">
        <f t="shared" si="98"/>
        <v>0</v>
      </c>
      <c r="L470" s="31">
        <f>ROUND(I470,0)</f>
        <v>0</v>
      </c>
      <c r="M470" s="32"/>
      <c r="N470" s="32"/>
      <c r="O470" s="32"/>
      <c r="P470" s="32"/>
      <c r="Q470" s="30"/>
      <c r="R470" s="26"/>
      <c r="S470" s="30"/>
      <c r="T470" s="33"/>
      <c r="U470" s="34"/>
      <c r="X470" s="52"/>
      <c r="Y470" s="41"/>
    </row>
    <row r="471" spans="7:16" ht="15">
      <c r="G471" s="30">
        <f>F471*2.2046</f>
        <v>0</v>
      </c>
      <c r="H471" s="30">
        <f t="shared" si="97"/>
        <v>0</v>
      </c>
      <c r="I471" s="30">
        <f t="shared" si="97"/>
        <v>0</v>
      </c>
      <c r="J471" s="31">
        <f t="shared" si="98"/>
        <v>0</v>
      </c>
      <c r="K471" s="31">
        <f t="shared" si="98"/>
        <v>0</v>
      </c>
      <c r="L471" s="31">
        <f>ROUND(I471,0)</f>
        <v>0</v>
      </c>
      <c r="M471" s="32"/>
      <c r="N471" s="32"/>
      <c r="O471" s="32"/>
      <c r="P471" s="32"/>
    </row>
    <row r="472" spans="7:18" ht="15">
      <c r="G472" s="30"/>
      <c r="H472" s="30"/>
      <c r="I472" s="30"/>
      <c r="J472" s="31"/>
      <c r="K472" s="31"/>
      <c r="L472" s="31"/>
      <c r="M472" s="32"/>
      <c r="N472" s="32"/>
      <c r="O472" s="32"/>
      <c r="P472" s="32"/>
      <c r="R472" s="29"/>
    </row>
    <row r="473" spans="7:16" ht="15">
      <c r="G473" s="30">
        <f>F473*2.2046</f>
        <v>0</v>
      </c>
      <c r="H473" s="30">
        <f aca="true" t="shared" si="99" ref="H473:I476">(G473-J473)*16</f>
        <v>0</v>
      </c>
      <c r="I473" s="30">
        <f t="shared" si="99"/>
        <v>0</v>
      </c>
      <c r="J473" s="31">
        <f aca="true" t="shared" si="100" ref="J473:K476">ROUNDDOWN(G473,0)</f>
        <v>0</v>
      </c>
      <c r="K473" s="31">
        <f t="shared" si="100"/>
        <v>0</v>
      </c>
      <c r="L473" s="31">
        <f>ROUND(I473,0)</f>
        <v>0</v>
      </c>
      <c r="M473" s="32"/>
      <c r="N473" s="32"/>
      <c r="O473" s="32"/>
      <c r="P473" s="32"/>
    </row>
    <row r="474" spans="7:16" ht="15">
      <c r="G474" s="30">
        <f>F474*2.2046</f>
        <v>0</v>
      </c>
      <c r="H474" s="30">
        <f t="shared" si="99"/>
        <v>0</v>
      </c>
      <c r="I474" s="30">
        <f t="shared" si="99"/>
        <v>0</v>
      </c>
      <c r="J474" s="31">
        <f t="shared" si="100"/>
        <v>0</v>
      </c>
      <c r="K474" s="31">
        <f t="shared" si="100"/>
        <v>0</v>
      </c>
      <c r="L474" s="31">
        <f>ROUND(I474,0)</f>
        <v>0</v>
      </c>
      <c r="M474" s="32"/>
      <c r="N474" s="32"/>
      <c r="O474" s="32"/>
      <c r="P474" s="32"/>
    </row>
    <row r="475" spans="7:16" ht="15">
      <c r="G475" s="30">
        <f>F475*2.2046</f>
        <v>0</v>
      </c>
      <c r="H475" s="30">
        <f t="shared" si="99"/>
        <v>0</v>
      </c>
      <c r="I475" s="30">
        <f t="shared" si="99"/>
        <v>0</v>
      </c>
      <c r="J475" s="31">
        <f t="shared" si="100"/>
        <v>0</v>
      </c>
      <c r="K475" s="31">
        <f t="shared" si="100"/>
        <v>0</v>
      </c>
      <c r="L475" s="31">
        <f>ROUND(I475,0)</f>
        <v>0</v>
      </c>
      <c r="M475" s="32"/>
      <c r="N475" s="32"/>
      <c r="O475" s="32"/>
      <c r="P475" s="32"/>
    </row>
    <row r="476" spans="7:16" ht="15">
      <c r="G476" s="30">
        <f>F476*2.2046</f>
        <v>0</v>
      </c>
      <c r="H476" s="30">
        <f t="shared" si="99"/>
        <v>0</v>
      </c>
      <c r="I476" s="30">
        <f t="shared" si="99"/>
        <v>0</v>
      </c>
      <c r="J476" s="31">
        <f t="shared" si="100"/>
        <v>0</v>
      </c>
      <c r="K476" s="31">
        <f t="shared" si="100"/>
        <v>0</v>
      </c>
      <c r="L476" s="31">
        <f>ROUND(I476,0)</f>
        <v>0</v>
      </c>
      <c r="M476" s="32"/>
      <c r="N476" s="32"/>
      <c r="O476" s="32"/>
      <c r="P476" s="32"/>
    </row>
    <row r="477" spans="7:18" ht="15">
      <c r="G477" s="30"/>
      <c r="H477" s="30"/>
      <c r="I477" s="30"/>
      <c r="J477" s="31"/>
      <c r="K477" s="31"/>
      <c r="L477" s="31"/>
      <c r="M477" s="32"/>
      <c r="N477" s="32"/>
      <c r="O477" s="32"/>
      <c r="P477" s="32"/>
      <c r="R477" s="29"/>
    </row>
    <row r="478" spans="7:16" ht="15">
      <c r="G478" s="30">
        <f>F478*2.2046</f>
        <v>0</v>
      </c>
      <c r="H478" s="30">
        <f>(G478-J478)*16</f>
        <v>0</v>
      </c>
      <c r="I478" s="30">
        <f>(H478-K478)*16</f>
        <v>0</v>
      </c>
      <c r="J478" s="31">
        <f>ROUNDDOWN(G478,0)</f>
        <v>0</v>
      </c>
      <c r="K478" s="31">
        <f>ROUNDDOWN(H478,0)</f>
        <v>0</v>
      </c>
      <c r="L478" s="31">
        <f>ROUND(I478,0)</f>
        <v>0</v>
      </c>
      <c r="M478" s="32"/>
      <c r="N478" s="32"/>
      <c r="O478" s="32"/>
      <c r="P478" s="32"/>
    </row>
    <row r="479" spans="7:16" ht="15">
      <c r="G479" s="30">
        <f>F479*2.2046</f>
        <v>0</v>
      </c>
      <c r="H479" s="30">
        <f>(G479-J479)*16</f>
        <v>0</v>
      </c>
      <c r="I479" s="30">
        <f>(H479-K479)*16</f>
        <v>0</v>
      </c>
      <c r="J479" s="31">
        <f>ROUNDDOWN(G479,0)</f>
        <v>0</v>
      </c>
      <c r="K479" s="31">
        <f>ROUNDDOWN(H479,0)</f>
        <v>0</v>
      </c>
      <c r="L479" s="31">
        <f>ROUND(I479,0)</f>
        <v>0</v>
      </c>
      <c r="M479" s="32"/>
      <c r="N479" s="32"/>
      <c r="O479" s="32"/>
      <c r="P479" s="32"/>
    </row>
    <row r="480" spans="7:18" ht="15">
      <c r="G480" s="30"/>
      <c r="H480" s="30"/>
      <c r="I480" s="30"/>
      <c r="J480" s="31"/>
      <c r="K480" s="31"/>
      <c r="L480" s="31"/>
      <c r="M480" s="32"/>
      <c r="N480" s="32"/>
      <c r="O480" s="32"/>
      <c r="P480" s="32"/>
      <c r="R480" s="29"/>
    </row>
    <row r="481" spans="7:16" ht="15">
      <c r="G481" s="30">
        <f>F481*2.2046</f>
        <v>0</v>
      </c>
      <c r="H481" s="30">
        <f>(G481-J481)*16</f>
        <v>0</v>
      </c>
      <c r="I481" s="30">
        <f>(H481-K481)*16</f>
        <v>0</v>
      </c>
      <c r="J481" s="31">
        <f>ROUNDDOWN(G481,0)</f>
        <v>0</v>
      </c>
      <c r="K481" s="31">
        <f>ROUNDDOWN(H481,0)</f>
        <v>0</v>
      </c>
      <c r="L481" s="31">
        <f>ROUND(I481,0)</f>
        <v>0</v>
      </c>
      <c r="M481" s="32"/>
      <c r="N481" s="32"/>
      <c r="O481" s="32"/>
      <c r="P481" s="32"/>
    </row>
    <row r="482" spans="7:16" ht="15">
      <c r="G482" s="30">
        <f>F482*2.2046</f>
        <v>0</v>
      </c>
      <c r="H482" s="30">
        <f>(G482-J482)*16</f>
        <v>0</v>
      </c>
      <c r="I482" s="30">
        <f>(H482-K482)*16</f>
        <v>0</v>
      </c>
      <c r="J482" s="31">
        <f>ROUNDDOWN(G482,0)</f>
        <v>0</v>
      </c>
      <c r="K482" s="31">
        <f>ROUNDDOWN(H482,0)</f>
        <v>0</v>
      </c>
      <c r="L482" s="31">
        <f>ROUND(I482,0)</f>
        <v>0</v>
      </c>
      <c r="M482" s="32"/>
      <c r="N482" s="32"/>
      <c r="O482" s="32"/>
      <c r="P482" s="32"/>
    </row>
    <row r="483" spans="7:18" ht="15">
      <c r="G483" s="30"/>
      <c r="H483" s="30"/>
      <c r="I483" s="30"/>
      <c r="J483" s="31"/>
      <c r="K483" s="31"/>
      <c r="L483" s="31"/>
      <c r="M483" s="32"/>
      <c r="N483" s="32"/>
      <c r="O483" s="32"/>
      <c r="P483" s="32"/>
      <c r="R483" s="29"/>
    </row>
    <row r="484" spans="7:16" ht="15">
      <c r="G484" s="30">
        <f>F484*2.2046</f>
        <v>0</v>
      </c>
      <c r="H484" s="30">
        <f>(G484-J484)*16</f>
        <v>0</v>
      </c>
      <c r="I484" s="30">
        <f>(H484-K484)*16</f>
        <v>0</v>
      </c>
      <c r="J484" s="31">
        <f>ROUNDDOWN(G484,0)</f>
        <v>0</v>
      </c>
      <c r="K484" s="31">
        <f>ROUNDDOWN(H484,0)</f>
        <v>0</v>
      </c>
      <c r="L484" s="31">
        <f>ROUND(I484,0)</f>
        <v>0</v>
      </c>
      <c r="M484" s="32"/>
      <c r="N484" s="32"/>
      <c r="O484" s="32"/>
      <c r="P484" s="32"/>
    </row>
    <row r="485" spans="1:25" s="40" customFormat="1" ht="15">
      <c r="A485" s="27"/>
      <c r="B485" s="26"/>
      <c r="C485" s="28"/>
      <c r="D485" s="28"/>
      <c r="E485" s="26"/>
      <c r="F485" s="29"/>
      <c r="G485" s="30"/>
      <c r="H485" s="30"/>
      <c r="I485" s="30"/>
      <c r="J485" s="31"/>
      <c r="K485" s="31"/>
      <c r="L485" s="31"/>
      <c r="M485" s="32"/>
      <c r="N485" s="32"/>
      <c r="O485" s="32"/>
      <c r="P485" s="32"/>
      <c r="Q485" s="30"/>
      <c r="R485" s="29"/>
      <c r="S485" s="30"/>
      <c r="T485" s="33"/>
      <c r="U485" s="34"/>
      <c r="X485" s="52"/>
      <c r="Y485" s="41"/>
    </row>
    <row r="486" spans="7:18" ht="15">
      <c r="G486" s="30"/>
      <c r="H486" s="30"/>
      <c r="I486" s="30"/>
      <c r="J486" s="31"/>
      <c r="K486" s="31"/>
      <c r="L486" s="31"/>
      <c r="M486" s="32"/>
      <c r="N486" s="32"/>
      <c r="O486" s="32"/>
      <c r="P486" s="32"/>
      <c r="R486" s="29"/>
    </row>
    <row r="487" spans="7:18" ht="15">
      <c r="G487" s="30"/>
      <c r="H487" s="30"/>
      <c r="I487" s="30"/>
      <c r="J487" s="31"/>
      <c r="K487" s="31"/>
      <c r="L487" s="31"/>
      <c r="M487" s="32"/>
      <c r="N487" s="32"/>
      <c r="O487" s="32"/>
      <c r="P487" s="32"/>
      <c r="R487" s="29"/>
    </row>
    <row r="488" spans="7:18" ht="15">
      <c r="G488" s="30"/>
      <c r="H488" s="30"/>
      <c r="I488" s="30"/>
      <c r="J488" s="31"/>
      <c r="K488" s="31"/>
      <c r="L488" s="31"/>
      <c r="M488" s="32"/>
      <c r="N488" s="32"/>
      <c r="O488" s="32"/>
      <c r="P488" s="32"/>
      <c r="R488" s="29"/>
    </row>
    <row r="489" spans="7:16" ht="15">
      <c r="G489" s="30">
        <f>F489*2.2046</f>
        <v>0</v>
      </c>
      <c r="H489" s="30">
        <f>(G489-J489)*16</f>
        <v>0</v>
      </c>
      <c r="I489" s="30">
        <f>(H489-K489)*16</f>
        <v>0</v>
      </c>
      <c r="J489" s="31">
        <f>ROUNDDOWN(G489,0)</f>
        <v>0</v>
      </c>
      <c r="K489" s="31">
        <f>ROUNDDOWN(H489,0)</f>
        <v>0</v>
      </c>
      <c r="L489" s="31">
        <f>ROUND(I489,0)</f>
        <v>0</v>
      </c>
      <c r="M489" s="32"/>
      <c r="N489" s="32"/>
      <c r="O489" s="32"/>
      <c r="P489" s="32"/>
    </row>
    <row r="490" spans="7:18" ht="15">
      <c r="G490" s="30"/>
      <c r="H490" s="30"/>
      <c r="I490" s="30"/>
      <c r="J490" s="31"/>
      <c r="K490" s="31"/>
      <c r="L490" s="31"/>
      <c r="M490" s="32"/>
      <c r="N490" s="32"/>
      <c r="O490" s="32"/>
      <c r="P490" s="32"/>
      <c r="R490" s="29"/>
    </row>
    <row r="491" spans="7:16" ht="15">
      <c r="G491" s="30">
        <f>F491*2.2046</f>
        <v>0</v>
      </c>
      <c r="H491" s="30">
        <f>(G491-J491)*16</f>
        <v>0</v>
      </c>
      <c r="I491" s="30">
        <f>(H491-K491)*16</f>
        <v>0</v>
      </c>
      <c r="J491" s="31">
        <f>ROUNDDOWN(G491,0)</f>
        <v>0</v>
      </c>
      <c r="K491" s="31">
        <f>ROUNDDOWN(H491,0)</f>
        <v>0</v>
      </c>
      <c r="L491" s="31">
        <f>ROUND(I491,0)</f>
        <v>0</v>
      </c>
      <c r="M491" s="32"/>
      <c r="N491" s="32"/>
      <c r="O491" s="32"/>
      <c r="P491" s="32"/>
    </row>
    <row r="492" spans="7:18" ht="15">
      <c r="G492" s="30"/>
      <c r="H492" s="30"/>
      <c r="I492" s="30"/>
      <c r="J492" s="31"/>
      <c r="K492" s="31"/>
      <c r="L492" s="31"/>
      <c r="M492" s="32"/>
      <c r="N492" s="32"/>
      <c r="O492" s="32"/>
      <c r="P492" s="32"/>
      <c r="R492" s="29"/>
    </row>
    <row r="493" spans="7:18" ht="15">
      <c r="G493" s="30"/>
      <c r="H493" s="30"/>
      <c r="I493" s="30"/>
      <c r="J493" s="31"/>
      <c r="K493" s="31"/>
      <c r="L493" s="31"/>
      <c r="M493" s="32"/>
      <c r="N493" s="32"/>
      <c r="O493" s="32"/>
      <c r="P493" s="32"/>
      <c r="R493" s="29"/>
    </row>
    <row r="494" spans="7:18" ht="15">
      <c r="G494" s="30"/>
      <c r="H494" s="30"/>
      <c r="I494" s="30"/>
      <c r="J494" s="31"/>
      <c r="K494" s="31"/>
      <c r="L494" s="31"/>
      <c r="M494" s="32"/>
      <c r="N494" s="32"/>
      <c r="O494" s="32"/>
      <c r="P494" s="32"/>
      <c r="R494" s="29"/>
    </row>
    <row r="495" spans="7:16" ht="15">
      <c r="G495" s="30">
        <f>F495*2.2046</f>
        <v>0</v>
      </c>
      <c r="H495" s="30">
        <f>(G495-J495)*16</f>
        <v>0</v>
      </c>
      <c r="I495" s="30">
        <f>(H495-K495)*16</f>
        <v>0</v>
      </c>
      <c r="J495" s="31">
        <f>ROUNDDOWN(G495,0)</f>
        <v>0</v>
      </c>
      <c r="K495" s="31">
        <f>ROUNDDOWN(H495,0)</f>
        <v>0</v>
      </c>
      <c r="L495" s="31">
        <f>ROUND(I495,0)</f>
        <v>0</v>
      </c>
      <c r="M495" s="32"/>
      <c r="N495" s="32"/>
      <c r="O495" s="32"/>
      <c r="P495" s="32"/>
    </row>
    <row r="496" spans="7:18" ht="15">
      <c r="G496" s="30"/>
      <c r="H496" s="30"/>
      <c r="I496" s="30"/>
      <c r="J496" s="31"/>
      <c r="K496" s="31"/>
      <c r="L496" s="31"/>
      <c r="M496" s="32"/>
      <c r="N496" s="32"/>
      <c r="O496" s="32"/>
      <c r="P496" s="32"/>
      <c r="R496" s="29"/>
    </row>
    <row r="497" spans="1:254" s="28" customFormat="1" ht="15">
      <c r="A497" s="27"/>
      <c r="B497" s="26"/>
      <c r="E497" s="26"/>
      <c r="F497" s="29"/>
      <c r="G497" s="30">
        <f>F497*2.2046</f>
        <v>0</v>
      </c>
      <c r="H497" s="30">
        <f>(G497-J497)*16</f>
        <v>0</v>
      </c>
      <c r="I497" s="30">
        <f>(H497-K497)*16</f>
        <v>0</v>
      </c>
      <c r="J497" s="31">
        <f>ROUNDDOWN(G497,0)</f>
        <v>0</v>
      </c>
      <c r="K497" s="31">
        <f>ROUNDDOWN(H497,0)</f>
        <v>0</v>
      </c>
      <c r="L497" s="31">
        <f>ROUND(I497,0)</f>
        <v>0</v>
      </c>
      <c r="M497" s="32"/>
      <c r="N497" s="32"/>
      <c r="O497" s="32"/>
      <c r="P497" s="32"/>
      <c r="Q497" s="30"/>
      <c r="R497" s="26"/>
      <c r="S497" s="30"/>
      <c r="T497" s="33"/>
      <c r="U497" s="34"/>
      <c r="V497" s="36"/>
      <c r="W497" s="26"/>
      <c r="X497" s="51"/>
      <c r="Y497" s="55"/>
      <c r="Z497" s="26"/>
      <c r="AA497" s="29"/>
      <c r="AB497" s="30"/>
      <c r="AC497" s="30"/>
      <c r="AD497" s="30"/>
      <c r="AE497" s="31"/>
      <c r="AF497" s="31"/>
      <c r="AG497" s="31"/>
      <c r="AH497" s="32"/>
      <c r="AI497" s="32"/>
      <c r="AJ497" s="32"/>
      <c r="AK497" s="32"/>
      <c r="AL497" s="30"/>
      <c r="AM497" s="29"/>
      <c r="AN497" s="30"/>
      <c r="AO497" s="33"/>
      <c r="AP497" s="34"/>
      <c r="AQ497" s="36"/>
      <c r="AR497" s="26"/>
      <c r="AU497" s="26"/>
      <c r="AV497" s="29"/>
      <c r="AW497" s="30"/>
      <c r="AX497" s="30"/>
      <c r="AY497" s="30"/>
      <c r="AZ497" s="31"/>
      <c r="BA497" s="31"/>
      <c r="BB497" s="31"/>
      <c r="BC497" s="32"/>
      <c r="BD497" s="32"/>
      <c r="BE497" s="32"/>
      <c r="BF497" s="32"/>
      <c r="BG497" s="30"/>
      <c r="BH497" s="29"/>
      <c r="BI497" s="30"/>
      <c r="BJ497" s="33"/>
      <c r="BK497" s="34"/>
      <c r="BL497" s="36"/>
      <c r="BM497" s="26"/>
      <c r="BP497" s="26"/>
      <c r="BQ497" s="29"/>
      <c r="BR497" s="30"/>
      <c r="BS497" s="30"/>
      <c r="BT497" s="30"/>
      <c r="BU497" s="31"/>
      <c r="BV497" s="31"/>
      <c r="BW497" s="31"/>
      <c r="BX497" s="32"/>
      <c r="BY497" s="32"/>
      <c r="BZ497" s="32"/>
      <c r="CA497" s="32"/>
      <c r="CB497" s="30"/>
      <c r="CC497" s="29"/>
      <c r="CD497" s="30"/>
      <c r="CE497" s="33"/>
      <c r="CF497" s="34"/>
      <c r="CG497" s="36"/>
      <c r="CH497" s="26"/>
      <c r="CK497" s="26"/>
      <c r="CL497" s="29"/>
      <c r="CM497" s="30"/>
      <c r="CN497" s="30"/>
      <c r="CO497" s="30"/>
      <c r="CP497" s="31"/>
      <c r="CQ497" s="31"/>
      <c r="CR497" s="31"/>
      <c r="CS497" s="32"/>
      <c r="CT497" s="32"/>
      <c r="CU497" s="32"/>
      <c r="CV497" s="32"/>
      <c r="CW497" s="30"/>
      <c r="CX497" s="29"/>
      <c r="CY497" s="30"/>
      <c r="CZ497" s="33"/>
      <c r="DA497" s="34"/>
      <c r="DB497" s="36"/>
      <c r="DC497" s="26"/>
      <c r="DF497" s="26"/>
      <c r="DG497" s="29"/>
      <c r="DH497" s="30"/>
      <c r="DI497" s="30"/>
      <c r="DJ497" s="30"/>
      <c r="DK497" s="31"/>
      <c r="DL497" s="31"/>
      <c r="DM497" s="31"/>
      <c r="DN497" s="32"/>
      <c r="DO497" s="32"/>
      <c r="DP497" s="32"/>
      <c r="DQ497" s="32"/>
      <c r="DR497" s="30"/>
      <c r="DS497" s="29"/>
      <c r="DT497" s="30"/>
      <c r="DU497" s="33"/>
      <c r="DV497" s="34"/>
      <c r="DW497" s="36"/>
      <c r="DX497" s="26"/>
      <c r="EA497" s="26"/>
      <c r="EB497" s="29"/>
      <c r="EC497" s="30"/>
      <c r="ED497" s="30"/>
      <c r="EE497" s="30"/>
      <c r="EF497" s="31"/>
      <c r="EG497" s="31"/>
      <c r="EH497" s="31"/>
      <c r="EI497" s="32"/>
      <c r="EJ497" s="32"/>
      <c r="EK497" s="32"/>
      <c r="EL497" s="32"/>
      <c r="EM497" s="30"/>
      <c r="EN497" s="29"/>
      <c r="EO497" s="30"/>
      <c r="EP497" s="33"/>
      <c r="EQ497" s="34"/>
      <c r="ER497" s="36"/>
      <c r="ES497" s="26"/>
      <c r="EV497" s="26"/>
      <c r="EW497" s="29"/>
      <c r="EX497" s="30"/>
      <c r="EY497" s="30"/>
      <c r="EZ497" s="30"/>
      <c r="FA497" s="31"/>
      <c r="FB497" s="31"/>
      <c r="FC497" s="31"/>
      <c r="FD497" s="32"/>
      <c r="FE497" s="32"/>
      <c r="FF497" s="32"/>
      <c r="FG497" s="32"/>
      <c r="FH497" s="30"/>
      <c r="FI497" s="29"/>
      <c r="FJ497" s="30"/>
      <c r="FK497" s="33"/>
      <c r="FL497" s="34"/>
      <c r="FM497" s="36"/>
      <c r="FN497" s="26"/>
      <c r="FQ497" s="26"/>
      <c r="FR497" s="29"/>
      <c r="FS497" s="30"/>
      <c r="FT497" s="30"/>
      <c r="FU497" s="30"/>
      <c r="FV497" s="31"/>
      <c r="FW497" s="31"/>
      <c r="FX497" s="31"/>
      <c r="FY497" s="32"/>
      <c r="FZ497" s="32"/>
      <c r="GA497" s="32"/>
      <c r="GB497" s="32"/>
      <c r="GC497" s="30"/>
      <c r="GD497" s="29"/>
      <c r="GE497" s="30"/>
      <c r="GF497" s="33"/>
      <c r="GG497" s="34"/>
      <c r="GH497" s="36"/>
      <c r="GI497" s="26"/>
      <c r="GL497" s="26"/>
      <c r="GM497" s="29"/>
      <c r="GN497" s="30"/>
      <c r="GO497" s="30"/>
      <c r="GP497" s="30"/>
      <c r="GQ497" s="31"/>
      <c r="GR497" s="31"/>
      <c r="GS497" s="31"/>
      <c r="GT497" s="32"/>
      <c r="GU497" s="32"/>
      <c r="GV497" s="32"/>
      <c r="GW497" s="32"/>
      <c r="GX497" s="30"/>
      <c r="GY497" s="29"/>
      <c r="GZ497" s="30"/>
      <c r="HA497" s="33"/>
      <c r="HB497" s="34"/>
      <c r="HC497" s="36"/>
      <c r="HD497" s="26"/>
      <c r="HG497" s="26"/>
      <c r="HH497" s="29"/>
      <c r="HI497" s="30"/>
      <c r="HJ497" s="30"/>
      <c r="HK497" s="30"/>
      <c r="HL497" s="31"/>
      <c r="HM497" s="31"/>
      <c r="HN497" s="31"/>
      <c r="HO497" s="32"/>
      <c r="HP497" s="32"/>
      <c r="HQ497" s="32"/>
      <c r="HR497" s="32"/>
      <c r="HS497" s="30"/>
      <c r="HT497" s="29"/>
      <c r="HU497" s="30"/>
      <c r="HV497" s="33"/>
      <c r="HW497" s="34"/>
      <c r="HX497" s="36"/>
      <c r="HY497" s="26"/>
      <c r="IB497" s="26"/>
      <c r="IC497" s="29"/>
      <c r="ID497" s="30"/>
      <c r="IE497" s="30"/>
      <c r="IF497" s="30"/>
      <c r="IG497" s="31"/>
      <c r="IH497" s="31"/>
      <c r="II497" s="31"/>
      <c r="IJ497" s="32"/>
      <c r="IK497" s="32"/>
      <c r="IL497" s="32"/>
      <c r="IM497" s="32"/>
      <c r="IN497" s="30"/>
      <c r="IO497" s="29"/>
      <c r="IP497" s="30"/>
      <c r="IQ497" s="33"/>
      <c r="IR497" s="34"/>
      <c r="IS497" s="36"/>
      <c r="IT497" s="26"/>
    </row>
    <row r="498" spans="7:18" ht="15">
      <c r="G498" s="30"/>
      <c r="H498" s="30"/>
      <c r="I498" s="30"/>
      <c r="J498" s="31"/>
      <c r="K498" s="31"/>
      <c r="L498" s="31"/>
      <c r="M498" s="32"/>
      <c r="N498" s="32"/>
      <c r="O498" s="32"/>
      <c r="P498" s="32"/>
      <c r="R498" s="29"/>
    </row>
    <row r="499" spans="7:18" ht="15">
      <c r="G499" s="30"/>
      <c r="H499" s="30"/>
      <c r="I499" s="30"/>
      <c r="J499" s="31"/>
      <c r="K499" s="31"/>
      <c r="L499" s="31"/>
      <c r="M499" s="32"/>
      <c r="N499" s="32"/>
      <c r="O499" s="32"/>
      <c r="P499" s="32"/>
      <c r="R499" s="29"/>
    </row>
    <row r="500" spans="7:18" ht="15">
      <c r="G500" s="30"/>
      <c r="H500" s="30"/>
      <c r="I500" s="30"/>
      <c r="J500" s="31"/>
      <c r="K500" s="31"/>
      <c r="L500" s="31"/>
      <c r="M500" s="32"/>
      <c r="N500" s="32"/>
      <c r="O500" s="32"/>
      <c r="P500" s="32"/>
      <c r="R500" s="29"/>
    </row>
    <row r="501" spans="7:16" ht="15">
      <c r="G501" s="30">
        <f>F501*2.2046</f>
        <v>0</v>
      </c>
      <c r="H501" s="30">
        <f>(G501-J501)*16</f>
        <v>0</v>
      </c>
      <c r="I501" s="30">
        <f>(H501-K501)*16</f>
        <v>0</v>
      </c>
      <c r="J501" s="31">
        <f>ROUNDDOWN(G501,0)</f>
        <v>0</v>
      </c>
      <c r="K501" s="31">
        <f>ROUNDDOWN(H501,0)</f>
        <v>0</v>
      </c>
      <c r="L501" s="31">
        <f>ROUND(I501,0)</f>
        <v>0</v>
      </c>
      <c r="M501" s="32"/>
      <c r="N501" s="32"/>
      <c r="O501" s="32"/>
      <c r="P501" s="32"/>
    </row>
    <row r="502" spans="1:254" s="28" customFormat="1" ht="15">
      <c r="A502" s="27"/>
      <c r="B502" s="26"/>
      <c r="E502" s="26"/>
      <c r="F502" s="29"/>
      <c r="G502" s="30"/>
      <c r="H502" s="30"/>
      <c r="I502" s="30"/>
      <c r="J502" s="31"/>
      <c r="K502" s="31"/>
      <c r="L502" s="31"/>
      <c r="M502" s="32"/>
      <c r="N502" s="32"/>
      <c r="O502" s="32"/>
      <c r="P502" s="32"/>
      <c r="Q502" s="30"/>
      <c r="R502" s="29"/>
      <c r="S502" s="30"/>
      <c r="T502" s="33"/>
      <c r="U502" s="34"/>
      <c r="V502" s="36"/>
      <c r="W502" s="26"/>
      <c r="X502" s="51"/>
      <c r="Y502" s="55"/>
      <c r="Z502" s="26"/>
      <c r="AA502" s="29"/>
      <c r="AB502" s="30"/>
      <c r="AC502" s="30"/>
      <c r="AD502" s="30"/>
      <c r="AE502" s="31"/>
      <c r="AF502" s="31"/>
      <c r="AG502" s="31"/>
      <c r="AH502" s="32"/>
      <c r="AI502" s="32"/>
      <c r="AJ502" s="32"/>
      <c r="AK502" s="32"/>
      <c r="AL502" s="30"/>
      <c r="AM502" s="29"/>
      <c r="AN502" s="30"/>
      <c r="AO502" s="33"/>
      <c r="AP502" s="34"/>
      <c r="AQ502" s="36"/>
      <c r="AR502" s="26"/>
      <c r="AU502" s="26"/>
      <c r="AV502" s="29"/>
      <c r="AW502" s="30"/>
      <c r="AX502" s="30"/>
      <c r="AY502" s="30"/>
      <c r="AZ502" s="31"/>
      <c r="BA502" s="31"/>
      <c r="BB502" s="31"/>
      <c r="BC502" s="32"/>
      <c r="BD502" s="32"/>
      <c r="BE502" s="32"/>
      <c r="BF502" s="32"/>
      <c r="BG502" s="30"/>
      <c r="BH502" s="29"/>
      <c r="BI502" s="30"/>
      <c r="BJ502" s="33"/>
      <c r="BK502" s="34"/>
      <c r="BL502" s="36"/>
      <c r="BM502" s="26"/>
      <c r="BP502" s="26"/>
      <c r="BQ502" s="29"/>
      <c r="BR502" s="30"/>
      <c r="BS502" s="30"/>
      <c r="BT502" s="30"/>
      <c r="BU502" s="31"/>
      <c r="BV502" s="31"/>
      <c r="BW502" s="31"/>
      <c r="BX502" s="32"/>
      <c r="BY502" s="32"/>
      <c r="BZ502" s="32"/>
      <c r="CA502" s="32"/>
      <c r="CB502" s="30"/>
      <c r="CC502" s="29"/>
      <c r="CD502" s="30"/>
      <c r="CE502" s="33"/>
      <c r="CF502" s="34"/>
      <c r="CG502" s="36"/>
      <c r="CH502" s="26"/>
      <c r="CK502" s="26"/>
      <c r="CL502" s="29"/>
      <c r="CM502" s="30"/>
      <c r="CN502" s="30"/>
      <c r="CO502" s="30"/>
      <c r="CP502" s="31"/>
      <c r="CQ502" s="31"/>
      <c r="CR502" s="31"/>
      <c r="CS502" s="32"/>
      <c r="CT502" s="32"/>
      <c r="CU502" s="32"/>
      <c r="CV502" s="32"/>
      <c r="CW502" s="30"/>
      <c r="CX502" s="29"/>
      <c r="CY502" s="30"/>
      <c r="CZ502" s="33"/>
      <c r="DA502" s="34"/>
      <c r="DB502" s="36"/>
      <c r="DC502" s="26"/>
      <c r="DF502" s="26"/>
      <c r="DG502" s="29"/>
      <c r="DH502" s="30"/>
      <c r="DI502" s="30"/>
      <c r="DJ502" s="30"/>
      <c r="DK502" s="31"/>
      <c r="DL502" s="31"/>
      <c r="DM502" s="31"/>
      <c r="DN502" s="32"/>
      <c r="DO502" s="32"/>
      <c r="DP502" s="32"/>
      <c r="DQ502" s="32"/>
      <c r="DR502" s="30"/>
      <c r="DS502" s="29"/>
      <c r="DT502" s="30"/>
      <c r="DU502" s="33"/>
      <c r="DV502" s="34"/>
      <c r="DW502" s="36"/>
      <c r="DX502" s="26"/>
      <c r="EA502" s="26"/>
      <c r="EB502" s="29"/>
      <c r="EC502" s="30"/>
      <c r="ED502" s="30"/>
      <c r="EE502" s="30"/>
      <c r="EF502" s="31"/>
      <c r="EG502" s="31"/>
      <c r="EH502" s="31"/>
      <c r="EI502" s="32"/>
      <c r="EJ502" s="32"/>
      <c r="EK502" s="32"/>
      <c r="EL502" s="32"/>
      <c r="EM502" s="30"/>
      <c r="EN502" s="29"/>
      <c r="EO502" s="30"/>
      <c r="EP502" s="33"/>
      <c r="EQ502" s="34"/>
      <c r="ER502" s="36"/>
      <c r="ES502" s="26"/>
      <c r="EV502" s="26"/>
      <c r="EW502" s="29"/>
      <c r="EX502" s="30"/>
      <c r="EY502" s="30"/>
      <c r="EZ502" s="30"/>
      <c r="FA502" s="31"/>
      <c r="FB502" s="31"/>
      <c r="FC502" s="31"/>
      <c r="FD502" s="32"/>
      <c r="FE502" s="32"/>
      <c r="FF502" s="32"/>
      <c r="FG502" s="32"/>
      <c r="FH502" s="30"/>
      <c r="FI502" s="29"/>
      <c r="FJ502" s="30"/>
      <c r="FK502" s="33"/>
      <c r="FL502" s="34"/>
      <c r="FM502" s="36"/>
      <c r="FN502" s="26"/>
      <c r="FQ502" s="26"/>
      <c r="FR502" s="29"/>
      <c r="FS502" s="30"/>
      <c r="FT502" s="30"/>
      <c r="FU502" s="30"/>
      <c r="FV502" s="31"/>
      <c r="FW502" s="31"/>
      <c r="FX502" s="31"/>
      <c r="FY502" s="32"/>
      <c r="FZ502" s="32"/>
      <c r="GA502" s="32"/>
      <c r="GB502" s="32"/>
      <c r="GC502" s="30"/>
      <c r="GD502" s="29"/>
      <c r="GE502" s="30"/>
      <c r="GF502" s="33"/>
      <c r="GG502" s="34"/>
      <c r="GH502" s="36"/>
      <c r="GI502" s="26"/>
      <c r="GL502" s="26"/>
      <c r="GM502" s="29"/>
      <c r="GN502" s="30"/>
      <c r="GO502" s="30"/>
      <c r="GP502" s="30"/>
      <c r="GQ502" s="31"/>
      <c r="GR502" s="31"/>
      <c r="GS502" s="31"/>
      <c r="GT502" s="32"/>
      <c r="GU502" s="32"/>
      <c r="GV502" s="32"/>
      <c r="GW502" s="32"/>
      <c r="GX502" s="30"/>
      <c r="GY502" s="29"/>
      <c r="GZ502" s="30"/>
      <c r="HA502" s="33"/>
      <c r="HB502" s="34"/>
      <c r="HC502" s="36"/>
      <c r="HD502" s="26"/>
      <c r="HG502" s="26"/>
      <c r="HH502" s="29"/>
      <c r="HI502" s="30"/>
      <c r="HJ502" s="30"/>
      <c r="HK502" s="30"/>
      <c r="HL502" s="31"/>
      <c r="HM502" s="31"/>
      <c r="HN502" s="31"/>
      <c r="HO502" s="32"/>
      <c r="HP502" s="32"/>
      <c r="HQ502" s="32"/>
      <c r="HR502" s="32"/>
      <c r="HS502" s="30"/>
      <c r="HT502" s="29"/>
      <c r="HU502" s="30"/>
      <c r="HV502" s="33"/>
      <c r="HW502" s="34"/>
      <c r="HX502" s="36"/>
      <c r="HY502" s="26"/>
      <c r="IB502" s="26"/>
      <c r="IC502" s="29"/>
      <c r="ID502" s="30"/>
      <c r="IE502" s="30"/>
      <c r="IF502" s="30"/>
      <c r="IG502" s="31"/>
      <c r="IH502" s="31"/>
      <c r="II502" s="31"/>
      <c r="IJ502" s="32"/>
      <c r="IK502" s="32"/>
      <c r="IL502" s="32"/>
      <c r="IM502" s="32"/>
      <c r="IN502" s="30"/>
      <c r="IO502" s="29"/>
      <c r="IP502" s="30"/>
      <c r="IQ502" s="33"/>
      <c r="IR502" s="34"/>
      <c r="IS502" s="36"/>
      <c r="IT502" s="26"/>
    </row>
    <row r="503" spans="1:254" s="28" customFormat="1" ht="15">
      <c r="A503" s="27"/>
      <c r="B503" s="26"/>
      <c r="E503" s="26"/>
      <c r="F503" s="29"/>
      <c r="G503" s="30">
        <f>F503*2.2046</f>
        <v>0</v>
      </c>
      <c r="H503" s="30">
        <f>(G503-J503)*16</f>
        <v>0</v>
      </c>
      <c r="I503" s="30">
        <f>(H503-K503)*16</f>
        <v>0</v>
      </c>
      <c r="J503" s="31">
        <f>ROUNDDOWN(G503,0)</f>
        <v>0</v>
      </c>
      <c r="K503" s="31">
        <f>ROUNDDOWN(H503,0)</f>
        <v>0</v>
      </c>
      <c r="L503" s="31">
        <f>ROUND(I503,0)</f>
        <v>0</v>
      </c>
      <c r="M503" s="32"/>
      <c r="N503" s="32"/>
      <c r="O503" s="32"/>
      <c r="P503" s="32"/>
      <c r="Q503" s="30"/>
      <c r="R503" s="26"/>
      <c r="S503" s="30"/>
      <c r="T503" s="33"/>
      <c r="U503" s="34"/>
      <c r="V503" s="36"/>
      <c r="W503" s="26"/>
      <c r="X503" s="51"/>
      <c r="Y503" s="55"/>
      <c r="Z503" s="26"/>
      <c r="AA503" s="29"/>
      <c r="AB503" s="30"/>
      <c r="AC503" s="30"/>
      <c r="AD503" s="30"/>
      <c r="AE503" s="31"/>
      <c r="AF503" s="31"/>
      <c r="AG503" s="31"/>
      <c r="AH503" s="32"/>
      <c r="AI503" s="32"/>
      <c r="AJ503" s="32"/>
      <c r="AK503" s="32"/>
      <c r="AL503" s="30"/>
      <c r="AM503" s="29"/>
      <c r="AN503" s="30"/>
      <c r="AO503" s="33"/>
      <c r="AP503" s="34"/>
      <c r="AQ503" s="36"/>
      <c r="AR503" s="26"/>
      <c r="AU503" s="26"/>
      <c r="AV503" s="29"/>
      <c r="AW503" s="30"/>
      <c r="AX503" s="30"/>
      <c r="AY503" s="30"/>
      <c r="AZ503" s="31"/>
      <c r="BA503" s="31"/>
      <c r="BB503" s="31"/>
      <c r="BC503" s="32"/>
      <c r="BD503" s="32"/>
      <c r="BE503" s="32"/>
      <c r="BF503" s="32"/>
      <c r="BG503" s="30"/>
      <c r="BH503" s="29"/>
      <c r="BI503" s="30"/>
      <c r="BJ503" s="33"/>
      <c r="BK503" s="34"/>
      <c r="BL503" s="36"/>
      <c r="BM503" s="26"/>
      <c r="BP503" s="26"/>
      <c r="BQ503" s="29"/>
      <c r="BR503" s="30"/>
      <c r="BS503" s="30"/>
      <c r="BT503" s="30"/>
      <c r="BU503" s="31"/>
      <c r="BV503" s="31"/>
      <c r="BW503" s="31"/>
      <c r="BX503" s="32"/>
      <c r="BY503" s="32"/>
      <c r="BZ503" s="32"/>
      <c r="CA503" s="32"/>
      <c r="CB503" s="30"/>
      <c r="CC503" s="29"/>
      <c r="CD503" s="30"/>
      <c r="CE503" s="33"/>
      <c r="CF503" s="34"/>
      <c r="CG503" s="36"/>
      <c r="CH503" s="26"/>
      <c r="CK503" s="26"/>
      <c r="CL503" s="29"/>
      <c r="CM503" s="30"/>
      <c r="CN503" s="30"/>
      <c r="CO503" s="30"/>
      <c r="CP503" s="31"/>
      <c r="CQ503" s="31"/>
      <c r="CR503" s="31"/>
      <c r="CS503" s="32"/>
      <c r="CT503" s="32"/>
      <c r="CU503" s="32"/>
      <c r="CV503" s="32"/>
      <c r="CW503" s="30"/>
      <c r="CX503" s="29"/>
      <c r="CY503" s="30"/>
      <c r="CZ503" s="33"/>
      <c r="DA503" s="34"/>
      <c r="DB503" s="36"/>
      <c r="DC503" s="26"/>
      <c r="DF503" s="26"/>
      <c r="DG503" s="29"/>
      <c r="DH503" s="30"/>
      <c r="DI503" s="30"/>
      <c r="DJ503" s="30"/>
      <c r="DK503" s="31"/>
      <c r="DL503" s="31"/>
      <c r="DM503" s="31"/>
      <c r="DN503" s="32"/>
      <c r="DO503" s="32"/>
      <c r="DP503" s="32"/>
      <c r="DQ503" s="32"/>
      <c r="DR503" s="30"/>
      <c r="DS503" s="29"/>
      <c r="DT503" s="30"/>
      <c r="DU503" s="33"/>
      <c r="DV503" s="34"/>
      <c r="DW503" s="36"/>
      <c r="DX503" s="26"/>
      <c r="EA503" s="26"/>
      <c r="EB503" s="29"/>
      <c r="EC503" s="30"/>
      <c r="ED503" s="30"/>
      <c r="EE503" s="30"/>
      <c r="EF503" s="31"/>
      <c r="EG503" s="31"/>
      <c r="EH503" s="31"/>
      <c r="EI503" s="32"/>
      <c r="EJ503" s="32"/>
      <c r="EK503" s="32"/>
      <c r="EL503" s="32"/>
      <c r="EM503" s="30"/>
      <c r="EN503" s="29"/>
      <c r="EO503" s="30"/>
      <c r="EP503" s="33"/>
      <c r="EQ503" s="34"/>
      <c r="ER503" s="36"/>
      <c r="ES503" s="26"/>
      <c r="EV503" s="26"/>
      <c r="EW503" s="29"/>
      <c r="EX503" s="30"/>
      <c r="EY503" s="30"/>
      <c r="EZ503" s="30"/>
      <c r="FA503" s="31"/>
      <c r="FB503" s="31"/>
      <c r="FC503" s="31"/>
      <c r="FD503" s="32"/>
      <c r="FE503" s="32"/>
      <c r="FF503" s="32"/>
      <c r="FG503" s="32"/>
      <c r="FH503" s="30"/>
      <c r="FI503" s="29"/>
      <c r="FJ503" s="30"/>
      <c r="FK503" s="33"/>
      <c r="FL503" s="34"/>
      <c r="FM503" s="36"/>
      <c r="FN503" s="26"/>
      <c r="FQ503" s="26"/>
      <c r="FR503" s="29"/>
      <c r="FS503" s="30"/>
      <c r="FT503" s="30"/>
      <c r="FU503" s="30"/>
      <c r="FV503" s="31"/>
      <c r="FW503" s="31"/>
      <c r="FX503" s="31"/>
      <c r="FY503" s="32"/>
      <c r="FZ503" s="32"/>
      <c r="GA503" s="32"/>
      <c r="GB503" s="32"/>
      <c r="GC503" s="30"/>
      <c r="GD503" s="29"/>
      <c r="GE503" s="30"/>
      <c r="GF503" s="33"/>
      <c r="GG503" s="34"/>
      <c r="GH503" s="36"/>
      <c r="GI503" s="26"/>
      <c r="GL503" s="26"/>
      <c r="GM503" s="29"/>
      <c r="GN503" s="30"/>
      <c r="GO503" s="30"/>
      <c r="GP503" s="30"/>
      <c r="GQ503" s="31"/>
      <c r="GR503" s="31"/>
      <c r="GS503" s="31"/>
      <c r="GT503" s="32"/>
      <c r="GU503" s="32"/>
      <c r="GV503" s="32"/>
      <c r="GW503" s="32"/>
      <c r="GX503" s="30"/>
      <c r="GY503" s="29"/>
      <c r="GZ503" s="30"/>
      <c r="HA503" s="33"/>
      <c r="HB503" s="34"/>
      <c r="HC503" s="36"/>
      <c r="HD503" s="26"/>
      <c r="HG503" s="26"/>
      <c r="HH503" s="29"/>
      <c r="HI503" s="30"/>
      <c r="HJ503" s="30"/>
      <c r="HK503" s="30"/>
      <c r="HL503" s="31"/>
      <c r="HM503" s="31"/>
      <c r="HN503" s="31"/>
      <c r="HO503" s="32"/>
      <c r="HP503" s="32"/>
      <c r="HQ503" s="32"/>
      <c r="HR503" s="32"/>
      <c r="HS503" s="30"/>
      <c r="HT503" s="29"/>
      <c r="HU503" s="30"/>
      <c r="HV503" s="33"/>
      <c r="HW503" s="34"/>
      <c r="HX503" s="36"/>
      <c r="HY503" s="26"/>
      <c r="IB503" s="26"/>
      <c r="IC503" s="29"/>
      <c r="ID503" s="30"/>
      <c r="IE503" s="30"/>
      <c r="IF503" s="30"/>
      <c r="IG503" s="31"/>
      <c r="IH503" s="31"/>
      <c r="II503" s="31"/>
      <c r="IJ503" s="32"/>
      <c r="IK503" s="32"/>
      <c r="IL503" s="32"/>
      <c r="IM503" s="32"/>
      <c r="IN503" s="30"/>
      <c r="IO503" s="29"/>
      <c r="IP503" s="30"/>
      <c r="IQ503" s="33"/>
      <c r="IR503" s="34"/>
      <c r="IS503" s="36"/>
      <c r="IT503" s="26"/>
    </row>
    <row r="504" spans="1:254" s="28" customFormat="1" ht="15">
      <c r="A504" s="27"/>
      <c r="B504" s="26"/>
      <c r="E504" s="26"/>
      <c r="F504" s="29"/>
      <c r="G504" s="30"/>
      <c r="H504" s="30"/>
      <c r="I504" s="30"/>
      <c r="J504" s="31"/>
      <c r="K504" s="31"/>
      <c r="L504" s="31"/>
      <c r="M504" s="32"/>
      <c r="N504" s="32"/>
      <c r="O504" s="32"/>
      <c r="P504" s="32"/>
      <c r="Q504" s="30"/>
      <c r="R504" s="29"/>
      <c r="S504" s="30"/>
      <c r="T504" s="33"/>
      <c r="U504" s="34"/>
      <c r="V504" s="36"/>
      <c r="W504" s="26"/>
      <c r="X504" s="51"/>
      <c r="Y504" s="55"/>
      <c r="Z504" s="26"/>
      <c r="AA504" s="29"/>
      <c r="AB504" s="30"/>
      <c r="AC504" s="30"/>
      <c r="AD504" s="30"/>
      <c r="AE504" s="31"/>
      <c r="AF504" s="31"/>
      <c r="AG504" s="31"/>
      <c r="AH504" s="32"/>
      <c r="AI504" s="32"/>
      <c r="AJ504" s="32"/>
      <c r="AK504" s="32"/>
      <c r="AL504" s="30"/>
      <c r="AM504" s="29"/>
      <c r="AN504" s="30"/>
      <c r="AO504" s="33"/>
      <c r="AP504" s="34"/>
      <c r="AQ504" s="36"/>
      <c r="AR504" s="26"/>
      <c r="AU504" s="26"/>
      <c r="AV504" s="29"/>
      <c r="AW504" s="30"/>
      <c r="AX504" s="30"/>
      <c r="AY504" s="30"/>
      <c r="AZ504" s="31"/>
      <c r="BA504" s="31"/>
      <c r="BB504" s="31"/>
      <c r="BC504" s="32"/>
      <c r="BD504" s="32"/>
      <c r="BE504" s="32"/>
      <c r="BF504" s="32"/>
      <c r="BG504" s="30"/>
      <c r="BH504" s="29"/>
      <c r="BI504" s="30"/>
      <c r="BJ504" s="33"/>
      <c r="BK504" s="34"/>
      <c r="BL504" s="36"/>
      <c r="BM504" s="26"/>
      <c r="BP504" s="26"/>
      <c r="BQ504" s="29"/>
      <c r="BR504" s="30"/>
      <c r="BS504" s="30"/>
      <c r="BT504" s="30"/>
      <c r="BU504" s="31"/>
      <c r="BV504" s="31"/>
      <c r="BW504" s="31"/>
      <c r="BX504" s="32"/>
      <c r="BY504" s="32"/>
      <c r="BZ504" s="32"/>
      <c r="CA504" s="32"/>
      <c r="CB504" s="30"/>
      <c r="CC504" s="29"/>
      <c r="CD504" s="30"/>
      <c r="CE504" s="33"/>
      <c r="CF504" s="34"/>
      <c r="CG504" s="36"/>
      <c r="CH504" s="26"/>
      <c r="CK504" s="26"/>
      <c r="CL504" s="29"/>
      <c r="CM504" s="30"/>
      <c r="CN504" s="30"/>
      <c r="CO504" s="30"/>
      <c r="CP504" s="31"/>
      <c r="CQ504" s="31"/>
      <c r="CR504" s="31"/>
      <c r="CS504" s="32"/>
      <c r="CT504" s="32"/>
      <c r="CU504" s="32"/>
      <c r="CV504" s="32"/>
      <c r="CW504" s="30"/>
      <c r="CX504" s="29"/>
      <c r="CY504" s="30"/>
      <c r="CZ504" s="33"/>
      <c r="DA504" s="34"/>
      <c r="DB504" s="36"/>
      <c r="DC504" s="26"/>
      <c r="DF504" s="26"/>
      <c r="DG504" s="29"/>
      <c r="DH504" s="30"/>
      <c r="DI504" s="30"/>
      <c r="DJ504" s="30"/>
      <c r="DK504" s="31"/>
      <c r="DL504" s="31"/>
      <c r="DM504" s="31"/>
      <c r="DN504" s="32"/>
      <c r="DO504" s="32"/>
      <c r="DP504" s="32"/>
      <c r="DQ504" s="32"/>
      <c r="DR504" s="30"/>
      <c r="DS504" s="29"/>
      <c r="DT504" s="30"/>
      <c r="DU504" s="33"/>
      <c r="DV504" s="34"/>
      <c r="DW504" s="36"/>
      <c r="DX504" s="26"/>
      <c r="EA504" s="26"/>
      <c r="EB504" s="29"/>
      <c r="EC504" s="30"/>
      <c r="ED504" s="30"/>
      <c r="EE504" s="30"/>
      <c r="EF504" s="31"/>
      <c r="EG504" s="31"/>
      <c r="EH504" s="31"/>
      <c r="EI504" s="32"/>
      <c r="EJ504" s="32"/>
      <c r="EK504" s="32"/>
      <c r="EL504" s="32"/>
      <c r="EM504" s="30"/>
      <c r="EN504" s="29"/>
      <c r="EO504" s="30"/>
      <c r="EP504" s="33"/>
      <c r="EQ504" s="34"/>
      <c r="ER504" s="36"/>
      <c r="ES504" s="26"/>
      <c r="EV504" s="26"/>
      <c r="EW504" s="29"/>
      <c r="EX504" s="30"/>
      <c r="EY504" s="30"/>
      <c r="EZ504" s="30"/>
      <c r="FA504" s="31"/>
      <c r="FB504" s="31"/>
      <c r="FC504" s="31"/>
      <c r="FD504" s="32"/>
      <c r="FE504" s="32"/>
      <c r="FF504" s="32"/>
      <c r="FG504" s="32"/>
      <c r="FH504" s="30"/>
      <c r="FI504" s="29"/>
      <c r="FJ504" s="30"/>
      <c r="FK504" s="33"/>
      <c r="FL504" s="34"/>
      <c r="FM504" s="36"/>
      <c r="FN504" s="26"/>
      <c r="FQ504" s="26"/>
      <c r="FR504" s="29"/>
      <c r="FS504" s="30"/>
      <c r="FT504" s="30"/>
      <c r="FU504" s="30"/>
      <c r="FV504" s="31"/>
      <c r="FW504" s="31"/>
      <c r="FX504" s="31"/>
      <c r="FY504" s="32"/>
      <c r="FZ504" s="32"/>
      <c r="GA504" s="32"/>
      <c r="GB504" s="32"/>
      <c r="GC504" s="30"/>
      <c r="GD504" s="29"/>
      <c r="GE504" s="30"/>
      <c r="GF504" s="33"/>
      <c r="GG504" s="34"/>
      <c r="GH504" s="36"/>
      <c r="GI504" s="26"/>
      <c r="GL504" s="26"/>
      <c r="GM504" s="29"/>
      <c r="GN504" s="30"/>
      <c r="GO504" s="30"/>
      <c r="GP504" s="30"/>
      <c r="GQ504" s="31"/>
      <c r="GR504" s="31"/>
      <c r="GS504" s="31"/>
      <c r="GT504" s="32"/>
      <c r="GU504" s="32"/>
      <c r="GV504" s="32"/>
      <c r="GW504" s="32"/>
      <c r="GX504" s="30"/>
      <c r="GY504" s="29"/>
      <c r="GZ504" s="30"/>
      <c r="HA504" s="33"/>
      <c r="HB504" s="34"/>
      <c r="HC504" s="36"/>
      <c r="HD504" s="26"/>
      <c r="HG504" s="26"/>
      <c r="HH504" s="29"/>
      <c r="HI504" s="30"/>
      <c r="HJ504" s="30"/>
      <c r="HK504" s="30"/>
      <c r="HL504" s="31"/>
      <c r="HM504" s="31"/>
      <c r="HN504" s="31"/>
      <c r="HO504" s="32"/>
      <c r="HP504" s="32"/>
      <c r="HQ504" s="32"/>
      <c r="HR504" s="32"/>
      <c r="HS504" s="30"/>
      <c r="HT504" s="29"/>
      <c r="HU504" s="30"/>
      <c r="HV504" s="33"/>
      <c r="HW504" s="34"/>
      <c r="HX504" s="36"/>
      <c r="HY504" s="26"/>
      <c r="IB504" s="26"/>
      <c r="IC504" s="29"/>
      <c r="ID504" s="30"/>
      <c r="IE504" s="30"/>
      <c r="IF504" s="30"/>
      <c r="IG504" s="31"/>
      <c r="IH504" s="31"/>
      <c r="II504" s="31"/>
      <c r="IJ504" s="32"/>
      <c r="IK504" s="32"/>
      <c r="IL504" s="32"/>
      <c r="IM504" s="32"/>
      <c r="IN504" s="30"/>
      <c r="IO504" s="29"/>
      <c r="IP504" s="30"/>
      <c r="IQ504" s="33"/>
      <c r="IR504" s="34"/>
      <c r="IS504" s="36"/>
      <c r="IT504" s="26"/>
    </row>
    <row r="505" spans="1:25" s="40" customFormat="1" ht="15">
      <c r="A505" s="27"/>
      <c r="B505" s="26"/>
      <c r="C505" s="28"/>
      <c r="D505" s="28"/>
      <c r="E505" s="26"/>
      <c r="F505" s="29"/>
      <c r="G505" s="30">
        <f>F505*2.2046</f>
        <v>0</v>
      </c>
      <c r="H505" s="30">
        <f>(G505-J505)*16</f>
        <v>0</v>
      </c>
      <c r="I505" s="30">
        <f>(H505-K505)*16</f>
        <v>0</v>
      </c>
      <c r="J505" s="31">
        <f>ROUNDDOWN(G505,0)</f>
        <v>0</v>
      </c>
      <c r="K505" s="31">
        <f>ROUNDDOWN(H505,0)</f>
        <v>0</v>
      </c>
      <c r="L505" s="31">
        <f>ROUND(I505,0)</f>
        <v>0</v>
      </c>
      <c r="M505" s="32"/>
      <c r="N505" s="32"/>
      <c r="O505" s="32"/>
      <c r="P505" s="32"/>
      <c r="Q505" s="30"/>
      <c r="R505" s="26"/>
      <c r="S505" s="30"/>
      <c r="T505" s="33"/>
      <c r="U505" s="34"/>
      <c r="X505" s="52"/>
      <c r="Y505" s="41"/>
    </row>
    <row r="506" spans="7:16" ht="15">
      <c r="G506" s="30">
        <f>F506*2.2046</f>
        <v>0</v>
      </c>
      <c r="H506" s="30">
        <f>(G506-J506)*16</f>
        <v>0</v>
      </c>
      <c r="I506" s="30">
        <f>(H506-K506)*16</f>
        <v>0</v>
      </c>
      <c r="J506" s="31">
        <f>ROUNDDOWN(G506,0)</f>
        <v>0</v>
      </c>
      <c r="K506" s="31">
        <f>ROUNDDOWN(H506,0)</f>
        <v>0</v>
      </c>
      <c r="L506" s="31">
        <f>ROUND(I506,0)</f>
        <v>0</v>
      </c>
      <c r="M506" s="32"/>
      <c r="N506" s="32"/>
      <c r="O506" s="32"/>
      <c r="P506" s="32"/>
    </row>
    <row r="507" spans="7:18" ht="15">
      <c r="G507" s="30"/>
      <c r="H507" s="30"/>
      <c r="I507" s="30"/>
      <c r="J507" s="31"/>
      <c r="K507" s="31"/>
      <c r="L507" s="31"/>
      <c r="M507" s="32"/>
      <c r="N507" s="32"/>
      <c r="O507" s="32"/>
      <c r="P507" s="32"/>
      <c r="R507" s="29"/>
    </row>
    <row r="508" spans="7:16" ht="15">
      <c r="G508" s="30">
        <f aca="true" t="shared" si="101" ref="G508:G514">F508*2.2046</f>
        <v>0</v>
      </c>
      <c r="H508" s="30">
        <f aca="true" t="shared" si="102" ref="H508:I514">(G508-J508)*16</f>
        <v>0</v>
      </c>
      <c r="I508" s="30">
        <f t="shared" si="102"/>
        <v>0</v>
      </c>
      <c r="J508" s="31">
        <f aca="true" t="shared" si="103" ref="J508:K514">ROUNDDOWN(G508,0)</f>
        <v>0</v>
      </c>
      <c r="K508" s="31">
        <f t="shared" si="103"/>
        <v>0</v>
      </c>
      <c r="L508" s="31">
        <f aca="true" t="shared" si="104" ref="L508:L514">ROUND(I508,0)</f>
        <v>0</v>
      </c>
      <c r="M508" s="32"/>
      <c r="N508" s="32"/>
      <c r="O508" s="32"/>
      <c r="P508" s="32"/>
    </row>
    <row r="509" spans="7:16" ht="15">
      <c r="G509" s="30">
        <f t="shared" si="101"/>
        <v>0</v>
      </c>
      <c r="H509" s="30">
        <f t="shared" si="102"/>
        <v>0</v>
      </c>
      <c r="I509" s="30">
        <f t="shared" si="102"/>
        <v>0</v>
      </c>
      <c r="J509" s="31">
        <f t="shared" si="103"/>
        <v>0</v>
      </c>
      <c r="K509" s="31">
        <f t="shared" si="103"/>
        <v>0</v>
      </c>
      <c r="L509" s="31">
        <f t="shared" si="104"/>
        <v>0</v>
      </c>
      <c r="M509" s="32"/>
      <c r="N509" s="32"/>
      <c r="O509" s="32"/>
      <c r="P509" s="32"/>
    </row>
    <row r="510" spans="7:16" ht="15">
      <c r="G510" s="30">
        <f t="shared" si="101"/>
        <v>0</v>
      </c>
      <c r="H510" s="30">
        <f t="shared" si="102"/>
        <v>0</v>
      </c>
      <c r="I510" s="30">
        <f t="shared" si="102"/>
        <v>0</v>
      </c>
      <c r="J510" s="31">
        <f t="shared" si="103"/>
        <v>0</v>
      </c>
      <c r="K510" s="31">
        <f t="shared" si="103"/>
        <v>0</v>
      </c>
      <c r="L510" s="31">
        <f t="shared" si="104"/>
        <v>0</v>
      </c>
      <c r="M510" s="32"/>
      <c r="N510" s="32"/>
      <c r="O510" s="32"/>
      <c r="P510" s="32"/>
    </row>
    <row r="511" spans="7:16" ht="15">
      <c r="G511" s="30">
        <f t="shared" si="101"/>
        <v>0</v>
      </c>
      <c r="H511" s="30">
        <f t="shared" si="102"/>
        <v>0</v>
      </c>
      <c r="I511" s="30">
        <f t="shared" si="102"/>
        <v>0</v>
      </c>
      <c r="J511" s="31">
        <f t="shared" si="103"/>
        <v>0</v>
      </c>
      <c r="K511" s="31">
        <f t="shared" si="103"/>
        <v>0</v>
      </c>
      <c r="L511" s="31">
        <f t="shared" si="104"/>
        <v>0</v>
      </c>
      <c r="M511" s="32"/>
      <c r="N511" s="32"/>
      <c r="O511" s="32"/>
      <c r="P511" s="32"/>
    </row>
    <row r="512" spans="7:16" ht="15">
      <c r="G512" s="30">
        <f t="shared" si="101"/>
        <v>0</v>
      </c>
      <c r="H512" s="30">
        <f t="shared" si="102"/>
        <v>0</v>
      </c>
      <c r="I512" s="30">
        <f t="shared" si="102"/>
        <v>0</v>
      </c>
      <c r="J512" s="31">
        <f t="shared" si="103"/>
        <v>0</v>
      </c>
      <c r="K512" s="31">
        <f t="shared" si="103"/>
        <v>0</v>
      </c>
      <c r="L512" s="31">
        <f t="shared" si="104"/>
        <v>0</v>
      </c>
      <c r="M512" s="32"/>
      <c r="N512" s="32"/>
      <c r="O512" s="32"/>
      <c r="P512" s="32"/>
    </row>
    <row r="513" spans="7:16" ht="15">
      <c r="G513" s="30">
        <f t="shared" si="101"/>
        <v>0</v>
      </c>
      <c r="H513" s="30">
        <f t="shared" si="102"/>
        <v>0</v>
      </c>
      <c r="I513" s="30">
        <f t="shared" si="102"/>
        <v>0</v>
      </c>
      <c r="J513" s="31">
        <f t="shared" si="103"/>
        <v>0</v>
      </c>
      <c r="K513" s="31">
        <f t="shared" si="103"/>
        <v>0</v>
      </c>
      <c r="L513" s="31">
        <f t="shared" si="104"/>
        <v>0</v>
      </c>
      <c r="M513" s="32"/>
      <c r="N513" s="32"/>
      <c r="O513" s="32"/>
      <c r="P513" s="32"/>
    </row>
    <row r="514" spans="1:25" s="40" customFormat="1" ht="15">
      <c r="A514" s="27"/>
      <c r="B514" s="26"/>
      <c r="C514" s="28"/>
      <c r="D514" s="28"/>
      <c r="E514" s="26"/>
      <c r="F514" s="29"/>
      <c r="G514" s="30">
        <f t="shared" si="101"/>
        <v>0</v>
      </c>
      <c r="H514" s="30">
        <f t="shared" si="102"/>
        <v>0</v>
      </c>
      <c r="I514" s="30">
        <f t="shared" si="102"/>
        <v>0</v>
      </c>
      <c r="J514" s="31">
        <f t="shared" si="103"/>
        <v>0</v>
      </c>
      <c r="K514" s="31">
        <f t="shared" si="103"/>
        <v>0</v>
      </c>
      <c r="L514" s="31">
        <f t="shared" si="104"/>
        <v>0</v>
      </c>
      <c r="M514" s="32"/>
      <c r="N514" s="32"/>
      <c r="O514" s="32"/>
      <c r="P514" s="32"/>
      <c r="Q514" s="30"/>
      <c r="R514" s="26"/>
      <c r="S514" s="30"/>
      <c r="T514" s="33"/>
      <c r="U514" s="34"/>
      <c r="X514" s="52"/>
      <c r="Y514" s="41"/>
    </row>
    <row r="515" spans="1:254" s="28" customFormat="1" ht="15">
      <c r="A515" s="27"/>
      <c r="B515" s="26"/>
      <c r="E515" s="26"/>
      <c r="F515" s="29"/>
      <c r="G515" s="30"/>
      <c r="H515" s="30"/>
      <c r="I515" s="30"/>
      <c r="J515" s="31"/>
      <c r="K515" s="31"/>
      <c r="L515" s="31"/>
      <c r="M515" s="32"/>
      <c r="N515" s="32"/>
      <c r="O515" s="32"/>
      <c r="P515" s="32"/>
      <c r="Q515" s="30"/>
      <c r="R515" s="29"/>
      <c r="S515" s="30"/>
      <c r="T515" s="33"/>
      <c r="U515" s="34"/>
      <c r="V515" s="36"/>
      <c r="W515" s="26"/>
      <c r="X515" s="51"/>
      <c r="Y515" s="55"/>
      <c r="Z515" s="26"/>
      <c r="AA515" s="29"/>
      <c r="AB515" s="30"/>
      <c r="AC515" s="30"/>
      <c r="AD515" s="30"/>
      <c r="AE515" s="31"/>
      <c r="AF515" s="31"/>
      <c r="AG515" s="31"/>
      <c r="AH515" s="32"/>
      <c r="AI515" s="32"/>
      <c r="AJ515" s="32"/>
      <c r="AK515" s="32"/>
      <c r="AL515" s="30"/>
      <c r="AM515" s="29"/>
      <c r="AN515" s="30"/>
      <c r="AO515" s="33"/>
      <c r="AP515" s="34"/>
      <c r="AQ515" s="36"/>
      <c r="AR515" s="26"/>
      <c r="AU515" s="26"/>
      <c r="AV515" s="29"/>
      <c r="AW515" s="30"/>
      <c r="AX515" s="30"/>
      <c r="AY515" s="30"/>
      <c r="AZ515" s="31"/>
      <c r="BA515" s="31"/>
      <c r="BB515" s="31"/>
      <c r="BC515" s="32"/>
      <c r="BD515" s="32"/>
      <c r="BE515" s="32"/>
      <c r="BF515" s="32"/>
      <c r="BG515" s="30"/>
      <c r="BH515" s="29"/>
      <c r="BI515" s="30"/>
      <c r="BJ515" s="33"/>
      <c r="BK515" s="34"/>
      <c r="BL515" s="36"/>
      <c r="BM515" s="26"/>
      <c r="BP515" s="26"/>
      <c r="BQ515" s="29"/>
      <c r="BR515" s="30"/>
      <c r="BS515" s="30"/>
      <c r="BT515" s="30"/>
      <c r="BU515" s="31"/>
      <c r="BV515" s="31"/>
      <c r="BW515" s="31"/>
      <c r="BX515" s="32"/>
      <c r="BY515" s="32"/>
      <c r="BZ515" s="32"/>
      <c r="CA515" s="32"/>
      <c r="CB515" s="30"/>
      <c r="CC515" s="29"/>
      <c r="CD515" s="30"/>
      <c r="CE515" s="33"/>
      <c r="CF515" s="34"/>
      <c r="CG515" s="36"/>
      <c r="CH515" s="26"/>
      <c r="CK515" s="26"/>
      <c r="CL515" s="29"/>
      <c r="CM515" s="30"/>
      <c r="CN515" s="30"/>
      <c r="CO515" s="30"/>
      <c r="CP515" s="31"/>
      <c r="CQ515" s="31"/>
      <c r="CR515" s="31"/>
      <c r="CS515" s="32"/>
      <c r="CT515" s="32"/>
      <c r="CU515" s="32"/>
      <c r="CV515" s="32"/>
      <c r="CW515" s="30"/>
      <c r="CX515" s="29"/>
      <c r="CY515" s="30"/>
      <c r="CZ515" s="33"/>
      <c r="DA515" s="34"/>
      <c r="DB515" s="36"/>
      <c r="DC515" s="26"/>
      <c r="DF515" s="26"/>
      <c r="DG515" s="29"/>
      <c r="DH515" s="30"/>
      <c r="DI515" s="30"/>
      <c r="DJ515" s="30"/>
      <c r="DK515" s="31"/>
      <c r="DL515" s="31"/>
      <c r="DM515" s="31"/>
      <c r="DN515" s="32"/>
      <c r="DO515" s="32"/>
      <c r="DP515" s="32"/>
      <c r="DQ515" s="32"/>
      <c r="DR515" s="30"/>
      <c r="DS515" s="29"/>
      <c r="DT515" s="30"/>
      <c r="DU515" s="33"/>
      <c r="DV515" s="34"/>
      <c r="DW515" s="36"/>
      <c r="DX515" s="26"/>
      <c r="EA515" s="26"/>
      <c r="EB515" s="29"/>
      <c r="EC515" s="30"/>
      <c r="ED515" s="30"/>
      <c r="EE515" s="30"/>
      <c r="EF515" s="31"/>
      <c r="EG515" s="31"/>
      <c r="EH515" s="31"/>
      <c r="EI515" s="32"/>
      <c r="EJ515" s="32"/>
      <c r="EK515" s="32"/>
      <c r="EL515" s="32"/>
      <c r="EM515" s="30"/>
      <c r="EN515" s="29"/>
      <c r="EO515" s="30"/>
      <c r="EP515" s="33"/>
      <c r="EQ515" s="34"/>
      <c r="ER515" s="36"/>
      <c r="ES515" s="26"/>
      <c r="EV515" s="26"/>
      <c r="EW515" s="29"/>
      <c r="EX515" s="30"/>
      <c r="EY515" s="30"/>
      <c r="EZ515" s="30"/>
      <c r="FA515" s="31"/>
      <c r="FB515" s="31"/>
      <c r="FC515" s="31"/>
      <c r="FD515" s="32"/>
      <c r="FE515" s="32"/>
      <c r="FF515" s="32"/>
      <c r="FG515" s="32"/>
      <c r="FH515" s="30"/>
      <c r="FI515" s="29"/>
      <c r="FJ515" s="30"/>
      <c r="FK515" s="33"/>
      <c r="FL515" s="34"/>
      <c r="FM515" s="36"/>
      <c r="FN515" s="26"/>
      <c r="FQ515" s="26"/>
      <c r="FR515" s="29"/>
      <c r="FS515" s="30"/>
      <c r="FT515" s="30"/>
      <c r="FU515" s="30"/>
      <c r="FV515" s="31"/>
      <c r="FW515" s="31"/>
      <c r="FX515" s="31"/>
      <c r="FY515" s="32"/>
      <c r="FZ515" s="32"/>
      <c r="GA515" s="32"/>
      <c r="GB515" s="32"/>
      <c r="GC515" s="30"/>
      <c r="GD515" s="29"/>
      <c r="GE515" s="30"/>
      <c r="GF515" s="33"/>
      <c r="GG515" s="34"/>
      <c r="GH515" s="36"/>
      <c r="GI515" s="26"/>
      <c r="GL515" s="26"/>
      <c r="GM515" s="29"/>
      <c r="GN515" s="30"/>
      <c r="GO515" s="30"/>
      <c r="GP515" s="30"/>
      <c r="GQ515" s="31"/>
      <c r="GR515" s="31"/>
      <c r="GS515" s="31"/>
      <c r="GT515" s="32"/>
      <c r="GU515" s="32"/>
      <c r="GV515" s="32"/>
      <c r="GW515" s="32"/>
      <c r="GX515" s="30"/>
      <c r="GY515" s="29"/>
      <c r="GZ515" s="30"/>
      <c r="HA515" s="33"/>
      <c r="HB515" s="34"/>
      <c r="HC515" s="36"/>
      <c r="HD515" s="26"/>
      <c r="HG515" s="26"/>
      <c r="HH515" s="29"/>
      <c r="HI515" s="30"/>
      <c r="HJ515" s="30"/>
      <c r="HK515" s="30"/>
      <c r="HL515" s="31"/>
      <c r="HM515" s="31"/>
      <c r="HN515" s="31"/>
      <c r="HO515" s="32"/>
      <c r="HP515" s="32"/>
      <c r="HQ515" s="32"/>
      <c r="HR515" s="32"/>
      <c r="HS515" s="30"/>
      <c r="HT515" s="29"/>
      <c r="HU515" s="30"/>
      <c r="HV515" s="33"/>
      <c r="HW515" s="34"/>
      <c r="HX515" s="36"/>
      <c r="HY515" s="26"/>
      <c r="IB515" s="26"/>
      <c r="IC515" s="29"/>
      <c r="ID515" s="30"/>
      <c r="IE515" s="30"/>
      <c r="IF515" s="30"/>
      <c r="IG515" s="31"/>
      <c r="IH515" s="31"/>
      <c r="II515" s="31"/>
      <c r="IJ515" s="32"/>
      <c r="IK515" s="32"/>
      <c r="IL515" s="32"/>
      <c r="IM515" s="32"/>
      <c r="IN515" s="30"/>
      <c r="IO515" s="29"/>
      <c r="IP515" s="30"/>
      <c r="IQ515" s="33"/>
      <c r="IR515" s="34"/>
      <c r="IS515" s="36"/>
      <c r="IT515" s="26"/>
    </row>
    <row r="516" spans="7:20" ht="15">
      <c r="G516" s="30"/>
      <c r="H516" s="30"/>
      <c r="I516" s="30"/>
      <c r="J516" s="31"/>
      <c r="K516" s="31"/>
      <c r="L516" s="31"/>
      <c r="M516" s="32"/>
      <c r="N516" s="32"/>
      <c r="O516" s="32"/>
      <c r="P516" s="32"/>
      <c r="R516" s="29"/>
      <c r="T516" s="39"/>
    </row>
    <row r="517" spans="1:254" s="28" customFormat="1" ht="15">
      <c r="A517" s="27"/>
      <c r="B517" s="26"/>
      <c r="E517" s="26"/>
      <c r="F517" s="29"/>
      <c r="G517" s="30">
        <f>F517*2.2046</f>
        <v>0</v>
      </c>
      <c r="H517" s="30">
        <f>(G517-J517)*16</f>
        <v>0</v>
      </c>
      <c r="I517" s="30">
        <f>(H517-K517)*16</f>
        <v>0</v>
      </c>
      <c r="J517" s="31">
        <f>ROUNDDOWN(G517,0)</f>
        <v>0</v>
      </c>
      <c r="K517" s="31">
        <f>ROUNDDOWN(H517,0)</f>
        <v>0</v>
      </c>
      <c r="L517" s="31">
        <f>ROUND(I517,0)</f>
        <v>0</v>
      </c>
      <c r="M517" s="32"/>
      <c r="N517" s="32"/>
      <c r="O517" s="32"/>
      <c r="P517" s="32"/>
      <c r="Q517" s="30"/>
      <c r="R517" s="26"/>
      <c r="S517" s="30"/>
      <c r="T517" s="33"/>
      <c r="U517" s="34"/>
      <c r="V517" s="36"/>
      <c r="W517" s="26"/>
      <c r="X517" s="51"/>
      <c r="Y517" s="55"/>
      <c r="Z517" s="26"/>
      <c r="AA517" s="29"/>
      <c r="AB517" s="30"/>
      <c r="AC517" s="30"/>
      <c r="AD517" s="30"/>
      <c r="AE517" s="31"/>
      <c r="AF517" s="31"/>
      <c r="AG517" s="31"/>
      <c r="AH517" s="32"/>
      <c r="AI517" s="32"/>
      <c r="AJ517" s="32"/>
      <c r="AK517" s="32"/>
      <c r="AL517" s="30"/>
      <c r="AM517" s="29"/>
      <c r="AN517" s="30"/>
      <c r="AO517" s="33"/>
      <c r="AP517" s="34"/>
      <c r="AQ517" s="36"/>
      <c r="AR517" s="26"/>
      <c r="AU517" s="26"/>
      <c r="AV517" s="29"/>
      <c r="AW517" s="30"/>
      <c r="AX517" s="30"/>
      <c r="AY517" s="30"/>
      <c r="AZ517" s="31"/>
      <c r="BA517" s="31"/>
      <c r="BB517" s="31"/>
      <c r="BC517" s="32"/>
      <c r="BD517" s="32"/>
      <c r="BE517" s="32"/>
      <c r="BF517" s="32"/>
      <c r="BG517" s="30"/>
      <c r="BH517" s="29"/>
      <c r="BI517" s="30"/>
      <c r="BJ517" s="33"/>
      <c r="BK517" s="34"/>
      <c r="BL517" s="36"/>
      <c r="BM517" s="26"/>
      <c r="BP517" s="26"/>
      <c r="BQ517" s="29"/>
      <c r="BR517" s="30"/>
      <c r="BS517" s="30"/>
      <c r="BT517" s="30"/>
      <c r="BU517" s="31"/>
      <c r="BV517" s="31"/>
      <c r="BW517" s="31"/>
      <c r="BX517" s="32"/>
      <c r="BY517" s="32"/>
      <c r="BZ517" s="32"/>
      <c r="CA517" s="32"/>
      <c r="CB517" s="30"/>
      <c r="CC517" s="29"/>
      <c r="CD517" s="30"/>
      <c r="CE517" s="33"/>
      <c r="CF517" s="34"/>
      <c r="CG517" s="36"/>
      <c r="CH517" s="26"/>
      <c r="CK517" s="26"/>
      <c r="CL517" s="29"/>
      <c r="CM517" s="30"/>
      <c r="CN517" s="30"/>
      <c r="CO517" s="30"/>
      <c r="CP517" s="31"/>
      <c r="CQ517" s="31"/>
      <c r="CR517" s="31"/>
      <c r="CS517" s="32"/>
      <c r="CT517" s="32"/>
      <c r="CU517" s="32"/>
      <c r="CV517" s="32"/>
      <c r="CW517" s="30"/>
      <c r="CX517" s="29"/>
      <c r="CY517" s="30"/>
      <c r="CZ517" s="33"/>
      <c r="DA517" s="34"/>
      <c r="DB517" s="36"/>
      <c r="DC517" s="26"/>
      <c r="DF517" s="26"/>
      <c r="DG517" s="29"/>
      <c r="DH517" s="30"/>
      <c r="DI517" s="30"/>
      <c r="DJ517" s="30"/>
      <c r="DK517" s="31"/>
      <c r="DL517" s="31"/>
      <c r="DM517" s="31"/>
      <c r="DN517" s="32"/>
      <c r="DO517" s="32"/>
      <c r="DP517" s="32"/>
      <c r="DQ517" s="32"/>
      <c r="DR517" s="30"/>
      <c r="DS517" s="29"/>
      <c r="DT517" s="30"/>
      <c r="DU517" s="33"/>
      <c r="DV517" s="34"/>
      <c r="DW517" s="36"/>
      <c r="DX517" s="26"/>
      <c r="EA517" s="26"/>
      <c r="EB517" s="29"/>
      <c r="EC517" s="30"/>
      <c r="ED517" s="30"/>
      <c r="EE517" s="30"/>
      <c r="EF517" s="31"/>
      <c r="EG517" s="31"/>
      <c r="EH517" s="31"/>
      <c r="EI517" s="32"/>
      <c r="EJ517" s="32"/>
      <c r="EK517" s="32"/>
      <c r="EL517" s="32"/>
      <c r="EM517" s="30"/>
      <c r="EN517" s="29"/>
      <c r="EO517" s="30"/>
      <c r="EP517" s="33"/>
      <c r="EQ517" s="34"/>
      <c r="ER517" s="36"/>
      <c r="ES517" s="26"/>
      <c r="EV517" s="26"/>
      <c r="EW517" s="29"/>
      <c r="EX517" s="30"/>
      <c r="EY517" s="30"/>
      <c r="EZ517" s="30"/>
      <c r="FA517" s="31"/>
      <c r="FB517" s="31"/>
      <c r="FC517" s="31"/>
      <c r="FD517" s="32"/>
      <c r="FE517" s="32"/>
      <c r="FF517" s="32"/>
      <c r="FG517" s="32"/>
      <c r="FH517" s="30"/>
      <c r="FI517" s="29"/>
      <c r="FJ517" s="30"/>
      <c r="FK517" s="33"/>
      <c r="FL517" s="34"/>
      <c r="FM517" s="36"/>
      <c r="FN517" s="26"/>
      <c r="FQ517" s="26"/>
      <c r="FR517" s="29"/>
      <c r="FS517" s="30"/>
      <c r="FT517" s="30"/>
      <c r="FU517" s="30"/>
      <c r="FV517" s="31"/>
      <c r="FW517" s="31"/>
      <c r="FX517" s="31"/>
      <c r="FY517" s="32"/>
      <c r="FZ517" s="32"/>
      <c r="GA517" s="32"/>
      <c r="GB517" s="32"/>
      <c r="GC517" s="30"/>
      <c r="GD517" s="29"/>
      <c r="GE517" s="30"/>
      <c r="GF517" s="33"/>
      <c r="GG517" s="34"/>
      <c r="GH517" s="36"/>
      <c r="GI517" s="26"/>
      <c r="GL517" s="26"/>
      <c r="GM517" s="29"/>
      <c r="GN517" s="30"/>
      <c r="GO517" s="30"/>
      <c r="GP517" s="30"/>
      <c r="GQ517" s="31"/>
      <c r="GR517" s="31"/>
      <c r="GS517" s="31"/>
      <c r="GT517" s="32"/>
      <c r="GU517" s="32"/>
      <c r="GV517" s="32"/>
      <c r="GW517" s="32"/>
      <c r="GX517" s="30"/>
      <c r="GY517" s="29"/>
      <c r="GZ517" s="30"/>
      <c r="HA517" s="33"/>
      <c r="HB517" s="34"/>
      <c r="HC517" s="36"/>
      <c r="HD517" s="26"/>
      <c r="HG517" s="26"/>
      <c r="HH517" s="29"/>
      <c r="HI517" s="30"/>
      <c r="HJ517" s="30"/>
      <c r="HK517" s="30"/>
      <c r="HL517" s="31"/>
      <c r="HM517" s="31"/>
      <c r="HN517" s="31"/>
      <c r="HO517" s="32"/>
      <c r="HP517" s="32"/>
      <c r="HQ517" s="32"/>
      <c r="HR517" s="32"/>
      <c r="HS517" s="30"/>
      <c r="HT517" s="29"/>
      <c r="HU517" s="30"/>
      <c r="HV517" s="33"/>
      <c r="HW517" s="34"/>
      <c r="HX517" s="36"/>
      <c r="HY517" s="26"/>
      <c r="IB517" s="26"/>
      <c r="IC517" s="29"/>
      <c r="ID517" s="30"/>
      <c r="IE517" s="30"/>
      <c r="IF517" s="30"/>
      <c r="IG517" s="31"/>
      <c r="IH517" s="31"/>
      <c r="II517" s="31"/>
      <c r="IJ517" s="32"/>
      <c r="IK517" s="32"/>
      <c r="IL517" s="32"/>
      <c r="IM517" s="32"/>
      <c r="IN517" s="30"/>
      <c r="IO517" s="29"/>
      <c r="IP517" s="30"/>
      <c r="IQ517" s="33"/>
      <c r="IR517" s="34"/>
      <c r="IS517" s="36"/>
      <c r="IT517" s="26"/>
    </row>
    <row r="518" spans="7:18" ht="15">
      <c r="G518" s="30"/>
      <c r="H518" s="30"/>
      <c r="I518" s="30"/>
      <c r="J518" s="31"/>
      <c r="K518" s="31"/>
      <c r="L518" s="31"/>
      <c r="M518" s="32"/>
      <c r="N518" s="32"/>
      <c r="O518" s="32"/>
      <c r="P518" s="32"/>
      <c r="R518" s="29"/>
    </row>
    <row r="519" spans="1:25" s="40" customFormat="1" ht="15">
      <c r="A519" s="27"/>
      <c r="B519" s="26"/>
      <c r="C519" s="28"/>
      <c r="D519" s="28"/>
      <c r="E519" s="26"/>
      <c r="F519" s="29"/>
      <c r="G519" s="30"/>
      <c r="H519" s="30"/>
      <c r="I519" s="30"/>
      <c r="J519" s="31"/>
      <c r="K519" s="31"/>
      <c r="L519" s="31"/>
      <c r="M519" s="32"/>
      <c r="N519" s="32"/>
      <c r="O519" s="32"/>
      <c r="P519" s="32"/>
      <c r="Q519" s="30"/>
      <c r="R519" s="29"/>
      <c r="S519" s="30"/>
      <c r="T519" s="33"/>
      <c r="U519" s="34"/>
      <c r="X519" s="52"/>
      <c r="Y519" s="41"/>
    </row>
    <row r="520" spans="7:18" ht="15">
      <c r="G520" s="30"/>
      <c r="H520" s="30"/>
      <c r="I520" s="30"/>
      <c r="J520" s="31"/>
      <c r="K520" s="31"/>
      <c r="L520" s="31"/>
      <c r="M520" s="32"/>
      <c r="N520" s="32"/>
      <c r="O520" s="32"/>
      <c r="P520" s="32"/>
      <c r="R520" s="29"/>
    </row>
    <row r="521" spans="1:254" s="28" customFormat="1" ht="15">
      <c r="A521" s="27"/>
      <c r="B521" s="26"/>
      <c r="E521" s="26"/>
      <c r="F521" s="29"/>
      <c r="G521" s="30">
        <f>F521*2.2046</f>
        <v>0</v>
      </c>
      <c r="H521" s="30">
        <f>(G521-J521)*16</f>
        <v>0</v>
      </c>
      <c r="I521" s="30">
        <f>(H521-K521)*16</f>
        <v>0</v>
      </c>
      <c r="J521" s="31">
        <f>ROUNDDOWN(G521,0)</f>
        <v>0</v>
      </c>
      <c r="K521" s="31">
        <f>ROUNDDOWN(H521,0)</f>
        <v>0</v>
      </c>
      <c r="L521" s="31">
        <f>ROUND(I521,0)</f>
        <v>0</v>
      </c>
      <c r="M521" s="32"/>
      <c r="N521" s="32"/>
      <c r="O521" s="32"/>
      <c r="P521" s="32"/>
      <c r="Q521" s="30"/>
      <c r="R521" s="26"/>
      <c r="S521" s="30"/>
      <c r="T521" s="33"/>
      <c r="U521" s="34"/>
      <c r="V521" s="36"/>
      <c r="W521" s="26"/>
      <c r="X521" s="51"/>
      <c r="Y521" s="55"/>
      <c r="Z521" s="26"/>
      <c r="AA521" s="29"/>
      <c r="AB521" s="30"/>
      <c r="AC521" s="30"/>
      <c r="AD521" s="30"/>
      <c r="AE521" s="31"/>
      <c r="AF521" s="31"/>
      <c r="AG521" s="31"/>
      <c r="AH521" s="32"/>
      <c r="AI521" s="32"/>
      <c r="AJ521" s="32"/>
      <c r="AK521" s="32"/>
      <c r="AL521" s="30"/>
      <c r="AM521" s="29"/>
      <c r="AN521" s="30"/>
      <c r="AO521" s="33"/>
      <c r="AP521" s="34"/>
      <c r="AQ521" s="36"/>
      <c r="AR521" s="26"/>
      <c r="AU521" s="26"/>
      <c r="AV521" s="29"/>
      <c r="AW521" s="30"/>
      <c r="AX521" s="30"/>
      <c r="AY521" s="30"/>
      <c r="AZ521" s="31"/>
      <c r="BA521" s="31"/>
      <c r="BB521" s="31"/>
      <c r="BC521" s="32"/>
      <c r="BD521" s="32"/>
      <c r="BE521" s="32"/>
      <c r="BF521" s="32"/>
      <c r="BG521" s="30"/>
      <c r="BH521" s="29"/>
      <c r="BI521" s="30"/>
      <c r="BJ521" s="33"/>
      <c r="BK521" s="34"/>
      <c r="BL521" s="36"/>
      <c r="BM521" s="26"/>
      <c r="BP521" s="26"/>
      <c r="BQ521" s="29"/>
      <c r="BR521" s="30"/>
      <c r="BS521" s="30"/>
      <c r="BT521" s="30"/>
      <c r="BU521" s="31"/>
      <c r="BV521" s="31"/>
      <c r="BW521" s="31"/>
      <c r="BX521" s="32"/>
      <c r="BY521" s="32"/>
      <c r="BZ521" s="32"/>
      <c r="CA521" s="32"/>
      <c r="CB521" s="30"/>
      <c r="CC521" s="29"/>
      <c r="CD521" s="30"/>
      <c r="CE521" s="33"/>
      <c r="CF521" s="34"/>
      <c r="CG521" s="36"/>
      <c r="CH521" s="26"/>
      <c r="CK521" s="26"/>
      <c r="CL521" s="29"/>
      <c r="CM521" s="30"/>
      <c r="CN521" s="30"/>
      <c r="CO521" s="30"/>
      <c r="CP521" s="31"/>
      <c r="CQ521" s="31"/>
      <c r="CR521" s="31"/>
      <c r="CS521" s="32"/>
      <c r="CT521" s="32"/>
      <c r="CU521" s="32"/>
      <c r="CV521" s="32"/>
      <c r="CW521" s="30"/>
      <c r="CX521" s="29"/>
      <c r="CY521" s="30"/>
      <c r="CZ521" s="33"/>
      <c r="DA521" s="34"/>
      <c r="DB521" s="36"/>
      <c r="DC521" s="26"/>
      <c r="DF521" s="26"/>
      <c r="DG521" s="29"/>
      <c r="DH521" s="30"/>
      <c r="DI521" s="30"/>
      <c r="DJ521" s="30"/>
      <c r="DK521" s="31"/>
      <c r="DL521" s="31"/>
      <c r="DM521" s="31"/>
      <c r="DN521" s="32"/>
      <c r="DO521" s="32"/>
      <c r="DP521" s="32"/>
      <c r="DQ521" s="32"/>
      <c r="DR521" s="30"/>
      <c r="DS521" s="29"/>
      <c r="DT521" s="30"/>
      <c r="DU521" s="33"/>
      <c r="DV521" s="34"/>
      <c r="DW521" s="36"/>
      <c r="DX521" s="26"/>
      <c r="EA521" s="26"/>
      <c r="EB521" s="29"/>
      <c r="EC521" s="30"/>
      <c r="ED521" s="30"/>
      <c r="EE521" s="30"/>
      <c r="EF521" s="31"/>
      <c r="EG521" s="31"/>
      <c r="EH521" s="31"/>
      <c r="EI521" s="32"/>
      <c r="EJ521" s="32"/>
      <c r="EK521" s="32"/>
      <c r="EL521" s="32"/>
      <c r="EM521" s="30"/>
      <c r="EN521" s="29"/>
      <c r="EO521" s="30"/>
      <c r="EP521" s="33"/>
      <c r="EQ521" s="34"/>
      <c r="ER521" s="36"/>
      <c r="ES521" s="26"/>
      <c r="EV521" s="26"/>
      <c r="EW521" s="29"/>
      <c r="EX521" s="30"/>
      <c r="EY521" s="30"/>
      <c r="EZ521" s="30"/>
      <c r="FA521" s="31"/>
      <c r="FB521" s="31"/>
      <c r="FC521" s="31"/>
      <c r="FD521" s="32"/>
      <c r="FE521" s="32"/>
      <c r="FF521" s="32"/>
      <c r="FG521" s="32"/>
      <c r="FH521" s="30"/>
      <c r="FI521" s="29"/>
      <c r="FJ521" s="30"/>
      <c r="FK521" s="33"/>
      <c r="FL521" s="34"/>
      <c r="FM521" s="36"/>
      <c r="FN521" s="26"/>
      <c r="FQ521" s="26"/>
      <c r="FR521" s="29"/>
      <c r="FS521" s="30"/>
      <c r="FT521" s="30"/>
      <c r="FU521" s="30"/>
      <c r="FV521" s="31"/>
      <c r="FW521" s="31"/>
      <c r="FX521" s="31"/>
      <c r="FY521" s="32"/>
      <c r="FZ521" s="32"/>
      <c r="GA521" s="32"/>
      <c r="GB521" s="32"/>
      <c r="GC521" s="30"/>
      <c r="GD521" s="29"/>
      <c r="GE521" s="30"/>
      <c r="GF521" s="33"/>
      <c r="GG521" s="34"/>
      <c r="GH521" s="36"/>
      <c r="GI521" s="26"/>
      <c r="GL521" s="26"/>
      <c r="GM521" s="29"/>
      <c r="GN521" s="30"/>
      <c r="GO521" s="30"/>
      <c r="GP521" s="30"/>
      <c r="GQ521" s="31"/>
      <c r="GR521" s="31"/>
      <c r="GS521" s="31"/>
      <c r="GT521" s="32"/>
      <c r="GU521" s="32"/>
      <c r="GV521" s="32"/>
      <c r="GW521" s="32"/>
      <c r="GX521" s="30"/>
      <c r="GY521" s="29"/>
      <c r="GZ521" s="30"/>
      <c r="HA521" s="33"/>
      <c r="HB521" s="34"/>
      <c r="HC521" s="36"/>
      <c r="HD521" s="26"/>
      <c r="HG521" s="26"/>
      <c r="HH521" s="29"/>
      <c r="HI521" s="30"/>
      <c r="HJ521" s="30"/>
      <c r="HK521" s="30"/>
      <c r="HL521" s="31"/>
      <c r="HM521" s="31"/>
      <c r="HN521" s="31"/>
      <c r="HO521" s="32"/>
      <c r="HP521" s="32"/>
      <c r="HQ521" s="32"/>
      <c r="HR521" s="32"/>
      <c r="HS521" s="30"/>
      <c r="HT521" s="29"/>
      <c r="HU521" s="30"/>
      <c r="HV521" s="33"/>
      <c r="HW521" s="34"/>
      <c r="HX521" s="36"/>
      <c r="HY521" s="26"/>
      <c r="IB521" s="26"/>
      <c r="IC521" s="29"/>
      <c r="ID521" s="30"/>
      <c r="IE521" s="30"/>
      <c r="IF521" s="30"/>
      <c r="IG521" s="31"/>
      <c r="IH521" s="31"/>
      <c r="II521" s="31"/>
      <c r="IJ521" s="32"/>
      <c r="IK521" s="32"/>
      <c r="IL521" s="32"/>
      <c r="IM521" s="32"/>
      <c r="IN521" s="30"/>
      <c r="IO521" s="29"/>
      <c r="IP521" s="30"/>
      <c r="IQ521" s="33"/>
      <c r="IR521" s="34"/>
      <c r="IS521" s="36"/>
      <c r="IT521" s="26"/>
    </row>
    <row r="522" spans="7:16" ht="15">
      <c r="G522" s="30">
        <f>F522*2.2046</f>
        <v>0</v>
      </c>
      <c r="H522" s="30">
        <f>(G522-J522)*16</f>
        <v>0</v>
      </c>
      <c r="I522" s="30">
        <f>(H522-K522)*16</f>
        <v>0</v>
      </c>
      <c r="J522" s="31">
        <f>ROUNDDOWN(G522,0)</f>
        <v>0</v>
      </c>
      <c r="K522" s="31">
        <f>ROUNDDOWN(H522,0)</f>
        <v>0</v>
      </c>
      <c r="L522" s="31">
        <f>ROUND(I522,0)</f>
        <v>0</v>
      </c>
      <c r="M522" s="32"/>
      <c r="N522" s="32"/>
      <c r="O522" s="32"/>
      <c r="P522" s="32"/>
    </row>
    <row r="523" spans="7:18" ht="15">
      <c r="G523" s="30"/>
      <c r="H523" s="30"/>
      <c r="I523" s="30"/>
      <c r="J523" s="31"/>
      <c r="K523" s="31"/>
      <c r="L523" s="31"/>
      <c r="M523" s="32"/>
      <c r="N523" s="32"/>
      <c r="O523" s="32"/>
      <c r="P523" s="32"/>
      <c r="R523" s="29"/>
    </row>
    <row r="524" spans="7:20" ht="15">
      <c r="G524" s="30"/>
      <c r="H524" s="30"/>
      <c r="I524" s="30"/>
      <c r="J524" s="31"/>
      <c r="K524" s="31"/>
      <c r="L524" s="31"/>
      <c r="M524" s="32"/>
      <c r="N524" s="32"/>
      <c r="O524" s="32"/>
      <c r="P524" s="32"/>
      <c r="R524" s="29"/>
      <c r="T524" s="39"/>
    </row>
    <row r="525" spans="7:16" ht="15">
      <c r="G525" s="30">
        <f>F525*2.2046</f>
        <v>0</v>
      </c>
      <c r="H525" s="30">
        <f>(G525-J525)*16</f>
        <v>0</v>
      </c>
      <c r="I525" s="30">
        <f>(H525-K525)*16</f>
        <v>0</v>
      </c>
      <c r="J525" s="31">
        <f>ROUNDDOWN(G525,0)</f>
        <v>0</v>
      </c>
      <c r="K525" s="31">
        <f>ROUNDDOWN(H525,0)</f>
        <v>0</v>
      </c>
      <c r="L525" s="31">
        <f>ROUND(I525,0)</f>
        <v>0</v>
      </c>
      <c r="M525" s="32"/>
      <c r="N525" s="32"/>
      <c r="O525" s="32"/>
      <c r="P525" s="32"/>
    </row>
    <row r="526" spans="1:254" s="28" customFormat="1" ht="15">
      <c r="A526" s="27"/>
      <c r="B526" s="26"/>
      <c r="E526" s="26"/>
      <c r="F526" s="29"/>
      <c r="G526" s="30"/>
      <c r="H526" s="30"/>
      <c r="I526" s="30"/>
      <c r="J526" s="31"/>
      <c r="K526" s="31"/>
      <c r="L526" s="31"/>
      <c r="M526" s="32"/>
      <c r="N526" s="32"/>
      <c r="O526" s="32"/>
      <c r="P526" s="32"/>
      <c r="Q526" s="30"/>
      <c r="R526" s="29"/>
      <c r="S526" s="30"/>
      <c r="T526" s="33"/>
      <c r="U526" s="34"/>
      <c r="V526" s="36"/>
      <c r="W526" s="26"/>
      <c r="X526" s="51"/>
      <c r="Y526" s="55"/>
      <c r="Z526" s="26"/>
      <c r="AA526" s="29"/>
      <c r="AB526" s="30"/>
      <c r="AC526" s="30"/>
      <c r="AD526" s="30"/>
      <c r="AE526" s="31"/>
      <c r="AF526" s="31"/>
      <c r="AG526" s="31"/>
      <c r="AH526" s="32"/>
      <c r="AI526" s="32"/>
      <c r="AJ526" s="32"/>
      <c r="AK526" s="32"/>
      <c r="AL526" s="30"/>
      <c r="AM526" s="29"/>
      <c r="AN526" s="30"/>
      <c r="AO526" s="33"/>
      <c r="AP526" s="34"/>
      <c r="AQ526" s="36"/>
      <c r="AR526" s="26"/>
      <c r="AU526" s="26"/>
      <c r="AV526" s="29"/>
      <c r="AW526" s="30"/>
      <c r="AX526" s="30"/>
      <c r="AY526" s="30"/>
      <c r="AZ526" s="31"/>
      <c r="BA526" s="31"/>
      <c r="BB526" s="31"/>
      <c r="BC526" s="32"/>
      <c r="BD526" s="32"/>
      <c r="BE526" s="32"/>
      <c r="BF526" s="32"/>
      <c r="BG526" s="30"/>
      <c r="BH526" s="29"/>
      <c r="BI526" s="30"/>
      <c r="BJ526" s="33"/>
      <c r="BK526" s="34"/>
      <c r="BL526" s="36"/>
      <c r="BM526" s="26"/>
      <c r="BP526" s="26"/>
      <c r="BQ526" s="29"/>
      <c r="BR526" s="30"/>
      <c r="BS526" s="30"/>
      <c r="BT526" s="30"/>
      <c r="BU526" s="31"/>
      <c r="BV526" s="31"/>
      <c r="BW526" s="31"/>
      <c r="BX526" s="32"/>
      <c r="BY526" s="32"/>
      <c r="BZ526" s="32"/>
      <c r="CA526" s="32"/>
      <c r="CB526" s="30"/>
      <c r="CC526" s="29"/>
      <c r="CD526" s="30"/>
      <c r="CE526" s="33"/>
      <c r="CF526" s="34"/>
      <c r="CG526" s="36"/>
      <c r="CH526" s="26"/>
      <c r="CK526" s="26"/>
      <c r="CL526" s="29"/>
      <c r="CM526" s="30"/>
      <c r="CN526" s="30"/>
      <c r="CO526" s="30"/>
      <c r="CP526" s="31"/>
      <c r="CQ526" s="31"/>
      <c r="CR526" s="31"/>
      <c r="CS526" s="32"/>
      <c r="CT526" s="32"/>
      <c r="CU526" s="32"/>
      <c r="CV526" s="32"/>
      <c r="CW526" s="30"/>
      <c r="CX526" s="29"/>
      <c r="CY526" s="30"/>
      <c r="CZ526" s="33"/>
      <c r="DA526" s="34"/>
      <c r="DB526" s="36"/>
      <c r="DC526" s="26"/>
      <c r="DF526" s="26"/>
      <c r="DG526" s="29"/>
      <c r="DH526" s="30"/>
      <c r="DI526" s="30"/>
      <c r="DJ526" s="30"/>
      <c r="DK526" s="31"/>
      <c r="DL526" s="31"/>
      <c r="DM526" s="31"/>
      <c r="DN526" s="32"/>
      <c r="DO526" s="32"/>
      <c r="DP526" s="32"/>
      <c r="DQ526" s="32"/>
      <c r="DR526" s="30"/>
      <c r="DS526" s="29"/>
      <c r="DT526" s="30"/>
      <c r="DU526" s="33"/>
      <c r="DV526" s="34"/>
      <c r="DW526" s="36"/>
      <c r="DX526" s="26"/>
      <c r="EA526" s="26"/>
      <c r="EB526" s="29"/>
      <c r="EC526" s="30"/>
      <c r="ED526" s="30"/>
      <c r="EE526" s="30"/>
      <c r="EF526" s="31"/>
      <c r="EG526" s="31"/>
      <c r="EH526" s="31"/>
      <c r="EI526" s="32"/>
      <c r="EJ526" s="32"/>
      <c r="EK526" s="32"/>
      <c r="EL526" s="32"/>
      <c r="EM526" s="30"/>
      <c r="EN526" s="29"/>
      <c r="EO526" s="30"/>
      <c r="EP526" s="33"/>
      <c r="EQ526" s="34"/>
      <c r="ER526" s="36"/>
      <c r="ES526" s="26"/>
      <c r="EV526" s="26"/>
      <c r="EW526" s="29"/>
      <c r="EX526" s="30"/>
      <c r="EY526" s="30"/>
      <c r="EZ526" s="30"/>
      <c r="FA526" s="31"/>
      <c r="FB526" s="31"/>
      <c r="FC526" s="31"/>
      <c r="FD526" s="32"/>
      <c r="FE526" s="32"/>
      <c r="FF526" s="32"/>
      <c r="FG526" s="32"/>
      <c r="FH526" s="30"/>
      <c r="FI526" s="29"/>
      <c r="FJ526" s="30"/>
      <c r="FK526" s="33"/>
      <c r="FL526" s="34"/>
      <c r="FM526" s="36"/>
      <c r="FN526" s="26"/>
      <c r="FQ526" s="26"/>
      <c r="FR526" s="29"/>
      <c r="FS526" s="30"/>
      <c r="FT526" s="30"/>
      <c r="FU526" s="30"/>
      <c r="FV526" s="31"/>
      <c r="FW526" s="31"/>
      <c r="FX526" s="31"/>
      <c r="FY526" s="32"/>
      <c r="FZ526" s="32"/>
      <c r="GA526" s="32"/>
      <c r="GB526" s="32"/>
      <c r="GC526" s="30"/>
      <c r="GD526" s="29"/>
      <c r="GE526" s="30"/>
      <c r="GF526" s="33"/>
      <c r="GG526" s="34"/>
      <c r="GH526" s="36"/>
      <c r="GI526" s="26"/>
      <c r="GL526" s="26"/>
      <c r="GM526" s="29"/>
      <c r="GN526" s="30"/>
      <c r="GO526" s="30"/>
      <c r="GP526" s="30"/>
      <c r="GQ526" s="31"/>
      <c r="GR526" s="31"/>
      <c r="GS526" s="31"/>
      <c r="GT526" s="32"/>
      <c r="GU526" s="32"/>
      <c r="GV526" s="32"/>
      <c r="GW526" s="32"/>
      <c r="GX526" s="30"/>
      <c r="GY526" s="29"/>
      <c r="GZ526" s="30"/>
      <c r="HA526" s="33"/>
      <c r="HB526" s="34"/>
      <c r="HC526" s="36"/>
      <c r="HD526" s="26"/>
      <c r="HG526" s="26"/>
      <c r="HH526" s="29"/>
      <c r="HI526" s="30"/>
      <c r="HJ526" s="30"/>
      <c r="HK526" s="30"/>
      <c r="HL526" s="31"/>
      <c r="HM526" s="31"/>
      <c r="HN526" s="31"/>
      <c r="HO526" s="32"/>
      <c r="HP526" s="32"/>
      <c r="HQ526" s="32"/>
      <c r="HR526" s="32"/>
      <c r="HS526" s="30"/>
      <c r="HT526" s="29"/>
      <c r="HU526" s="30"/>
      <c r="HV526" s="33"/>
      <c r="HW526" s="34"/>
      <c r="HX526" s="36"/>
      <c r="HY526" s="26"/>
      <c r="IB526" s="26"/>
      <c r="IC526" s="29"/>
      <c r="ID526" s="30"/>
      <c r="IE526" s="30"/>
      <c r="IF526" s="30"/>
      <c r="IG526" s="31"/>
      <c r="IH526" s="31"/>
      <c r="II526" s="31"/>
      <c r="IJ526" s="32"/>
      <c r="IK526" s="32"/>
      <c r="IL526" s="32"/>
      <c r="IM526" s="32"/>
      <c r="IN526" s="30"/>
      <c r="IO526" s="29"/>
      <c r="IP526" s="30"/>
      <c r="IQ526" s="33"/>
      <c r="IR526" s="34"/>
      <c r="IS526" s="36"/>
      <c r="IT526" s="26"/>
    </row>
    <row r="527" spans="7:18" ht="15">
      <c r="G527" s="30"/>
      <c r="H527" s="30"/>
      <c r="I527" s="30"/>
      <c r="J527" s="31"/>
      <c r="K527" s="31"/>
      <c r="L527" s="31"/>
      <c r="M527" s="32"/>
      <c r="N527" s="32"/>
      <c r="O527" s="32"/>
      <c r="P527" s="32"/>
      <c r="R527" s="29"/>
    </row>
    <row r="528" spans="7:18" ht="15">
      <c r="G528" s="30"/>
      <c r="H528" s="30"/>
      <c r="I528" s="30"/>
      <c r="J528" s="31"/>
      <c r="K528" s="31"/>
      <c r="L528" s="31"/>
      <c r="M528" s="32"/>
      <c r="N528" s="32"/>
      <c r="O528" s="32"/>
      <c r="P528" s="32"/>
      <c r="R528" s="29"/>
    </row>
    <row r="529" spans="1:25" s="40" customFormat="1" ht="15">
      <c r="A529" s="27"/>
      <c r="B529" s="26"/>
      <c r="C529" s="28"/>
      <c r="D529" s="28"/>
      <c r="E529" s="26"/>
      <c r="F529" s="29"/>
      <c r="G529" s="30">
        <f>F529*2.2046</f>
        <v>0</v>
      </c>
      <c r="H529" s="30">
        <f aca="true" t="shared" si="105" ref="H529:I531">(G529-J529)*16</f>
        <v>0</v>
      </c>
      <c r="I529" s="30">
        <f t="shared" si="105"/>
        <v>0</v>
      </c>
      <c r="J529" s="31">
        <f aca="true" t="shared" si="106" ref="J529:K531">ROUNDDOWN(G529,0)</f>
        <v>0</v>
      </c>
      <c r="K529" s="31">
        <f t="shared" si="106"/>
        <v>0</v>
      </c>
      <c r="L529" s="31">
        <f>ROUND(I529,0)</f>
        <v>0</v>
      </c>
      <c r="M529" s="32"/>
      <c r="N529" s="32"/>
      <c r="O529" s="32"/>
      <c r="P529" s="32"/>
      <c r="Q529" s="30"/>
      <c r="R529" s="26"/>
      <c r="S529" s="30"/>
      <c r="T529" s="33"/>
      <c r="U529" s="34"/>
      <c r="X529" s="52"/>
      <c r="Y529" s="41"/>
    </row>
    <row r="530" spans="1:254" s="28" customFormat="1" ht="15">
      <c r="A530" s="27"/>
      <c r="B530" s="26"/>
      <c r="E530" s="26"/>
      <c r="F530" s="29"/>
      <c r="G530" s="30">
        <f>F530*2.2046</f>
        <v>0</v>
      </c>
      <c r="H530" s="30">
        <f t="shared" si="105"/>
        <v>0</v>
      </c>
      <c r="I530" s="30">
        <f t="shared" si="105"/>
        <v>0</v>
      </c>
      <c r="J530" s="31">
        <f t="shared" si="106"/>
        <v>0</v>
      </c>
      <c r="K530" s="31">
        <f t="shared" si="106"/>
        <v>0</v>
      </c>
      <c r="L530" s="31">
        <f>ROUND(I530,0)</f>
        <v>0</v>
      </c>
      <c r="M530" s="32"/>
      <c r="N530" s="32"/>
      <c r="O530" s="32"/>
      <c r="P530" s="32"/>
      <c r="Q530" s="30"/>
      <c r="R530" s="26"/>
      <c r="S530" s="30"/>
      <c r="T530" s="33"/>
      <c r="U530" s="34"/>
      <c r="V530" s="36"/>
      <c r="W530" s="26"/>
      <c r="X530" s="51"/>
      <c r="Y530" s="55"/>
      <c r="Z530" s="26"/>
      <c r="AA530" s="29"/>
      <c r="AB530" s="30"/>
      <c r="AC530" s="30"/>
      <c r="AD530" s="30"/>
      <c r="AE530" s="31"/>
      <c r="AF530" s="31"/>
      <c r="AG530" s="31"/>
      <c r="AH530" s="32"/>
      <c r="AI530" s="32"/>
      <c r="AJ530" s="32"/>
      <c r="AK530" s="32"/>
      <c r="AL530" s="30"/>
      <c r="AM530" s="29"/>
      <c r="AN530" s="30"/>
      <c r="AO530" s="33"/>
      <c r="AP530" s="34"/>
      <c r="AQ530" s="36"/>
      <c r="AR530" s="26"/>
      <c r="AU530" s="26"/>
      <c r="AV530" s="29"/>
      <c r="AW530" s="30"/>
      <c r="AX530" s="30"/>
      <c r="AY530" s="30"/>
      <c r="AZ530" s="31"/>
      <c r="BA530" s="31"/>
      <c r="BB530" s="31"/>
      <c r="BC530" s="32"/>
      <c r="BD530" s="32"/>
      <c r="BE530" s="32"/>
      <c r="BF530" s="32"/>
      <c r="BG530" s="30"/>
      <c r="BH530" s="29"/>
      <c r="BI530" s="30"/>
      <c r="BJ530" s="33"/>
      <c r="BK530" s="34"/>
      <c r="BL530" s="36"/>
      <c r="BM530" s="26"/>
      <c r="BP530" s="26"/>
      <c r="BQ530" s="29"/>
      <c r="BR530" s="30"/>
      <c r="BS530" s="30"/>
      <c r="BT530" s="30"/>
      <c r="BU530" s="31"/>
      <c r="BV530" s="31"/>
      <c r="BW530" s="31"/>
      <c r="BX530" s="32"/>
      <c r="BY530" s="32"/>
      <c r="BZ530" s="32"/>
      <c r="CA530" s="32"/>
      <c r="CB530" s="30"/>
      <c r="CC530" s="29"/>
      <c r="CD530" s="30"/>
      <c r="CE530" s="33"/>
      <c r="CF530" s="34"/>
      <c r="CG530" s="36"/>
      <c r="CH530" s="26"/>
      <c r="CK530" s="26"/>
      <c r="CL530" s="29"/>
      <c r="CM530" s="30"/>
      <c r="CN530" s="30"/>
      <c r="CO530" s="30"/>
      <c r="CP530" s="31"/>
      <c r="CQ530" s="31"/>
      <c r="CR530" s="31"/>
      <c r="CS530" s="32"/>
      <c r="CT530" s="32"/>
      <c r="CU530" s="32"/>
      <c r="CV530" s="32"/>
      <c r="CW530" s="30"/>
      <c r="CX530" s="29"/>
      <c r="CY530" s="30"/>
      <c r="CZ530" s="33"/>
      <c r="DA530" s="34"/>
      <c r="DB530" s="36"/>
      <c r="DC530" s="26"/>
      <c r="DF530" s="26"/>
      <c r="DG530" s="29"/>
      <c r="DH530" s="30"/>
      <c r="DI530" s="30"/>
      <c r="DJ530" s="30"/>
      <c r="DK530" s="31"/>
      <c r="DL530" s="31"/>
      <c r="DM530" s="31"/>
      <c r="DN530" s="32"/>
      <c r="DO530" s="32"/>
      <c r="DP530" s="32"/>
      <c r="DQ530" s="32"/>
      <c r="DR530" s="30"/>
      <c r="DS530" s="29"/>
      <c r="DT530" s="30"/>
      <c r="DU530" s="33"/>
      <c r="DV530" s="34"/>
      <c r="DW530" s="36"/>
      <c r="DX530" s="26"/>
      <c r="EA530" s="26"/>
      <c r="EB530" s="29"/>
      <c r="EC530" s="30"/>
      <c r="ED530" s="30"/>
      <c r="EE530" s="30"/>
      <c r="EF530" s="31"/>
      <c r="EG530" s="31"/>
      <c r="EH530" s="31"/>
      <c r="EI530" s="32"/>
      <c r="EJ530" s="32"/>
      <c r="EK530" s="32"/>
      <c r="EL530" s="32"/>
      <c r="EM530" s="30"/>
      <c r="EN530" s="29"/>
      <c r="EO530" s="30"/>
      <c r="EP530" s="33"/>
      <c r="EQ530" s="34"/>
      <c r="ER530" s="36"/>
      <c r="ES530" s="26"/>
      <c r="EV530" s="26"/>
      <c r="EW530" s="29"/>
      <c r="EX530" s="30"/>
      <c r="EY530" s="30"/>
      <c r="EZ530" s="30"/>
      <c r="FA530" s="31"/>
      <c r="FB530" s="31"/>
      <c r="FC530" s="31"/>
      <c r="FD530" s="32"/>
      <c r="FE530" s="32"/>
      <c r="FF530" s="32"/>
      <c r="FG530" s="32"/>
      <c r="FH530" s="30"/>
      <c r="FI530" s="29"/>
      <c r="FJ530" s="30"/>
      <c r="FK530" s="33"/>
      <c r="FL530" s="34"/>
      <c r="FM530" s="36"/>
      <c r="FN530" s="26"/>
      <c r="FQ530" s="26"/>
      <c r="FR530" s="29"/>
      <c r="FS530" s="30"/>
      <c r="FT530" s="30"/>
      <c r="FU530" s="30"/>
      <c r="FV530" s="31"/>
      <c r="FW530" s="31"/>
      <c r="FX530" s="31"/>
      <c r="FY530" s="32"/>
      <c r="FZ530" s="32"/>
      <c r="GA530" s="32"/>
      <c r="GB530" s="32"/>
      <c r="GC530" s="30"/>
      <c r="GD530" s="29"/>
      <c r="GE530" s="30"/>
      <c r="GF530" s="33"/>
      <c r="GG530" s="34"/>
      <c r="GH530" s="36"/>
      <c r="GI530" s="26"/>
      <c r="GL530" s="26"/>
      <c r="GM530" s="29"/>
      <c r="GN530" s="30"/>
      <c r="GO530" s="30"/>
      <c r="GP530" s="30"/>
      <c r="GQ530" s="31"/>
      <c r="GR530" s="31"/>
      <c r="GS530" s="31"/>
      <c r="GT530" s="32"/>
      <c r="GU530" s="32"/>
      <c r="GV530" s="32"/>
      <c r="GW530" s="32"/>
      <c r="GX530" s="30"/>
      <c r="GY530" s="29"/>
      <c r="GZ530" s="30"/>
      <c r="HA530" s="33"/>
      <c r="HB530" s="34"/>
      <c r="HC530" s="36"/>
      <c r="HD530" s="26"/>
      <c r="HG530" s="26"/>
      <c r="HH530" s="29"/>
      <c r="HI530" s="30"/>
      <c r="HJ530" s="30"/>
      <c r="HK530" s="30"/>
      <c r="HL530" s="31"/>
      <c r="HM530" s="31"/>
      <c r="HN530" s="31"/>
      <c r="HO530" s="32"/>
      <c r="HP530" s="32"/>
      <c r="HQ530" s="32"/>
      <c r="HR530" s="32"/>
      <c r="HS530" s="30"/>
      <c r="HT530" s="29"/>
      <c r="HU530" s="30"/>
      <c r="HV530" s="33"/>
      <c r="HW530" s="34"/>
      <c r="HX530" s="36"/>
      <c r="HY530" s="26"/>
      <c r="IB530" s="26"/>
      <c r="IC530" s="29"/>
      <c r="ID530" s="30"/>
      <c r="IE530" s="30"/>
      <c r="IF530" s="30"/>
      <c r="IG530" s="31"/>
      <c r="IH530" s="31"/>
      <c r="II530" s="31"/>
      <c r="IJ530" s="32"/>
      <c r="IK530" s="32"/>
      <c r="IL530" s="32"/>
      <c r="IM530" s="32"/>
      <c r="IN530" s="30"/>
      <c r="IO530" s="29"/>
      <c r="IP530" s="30"/>
      <c r="IQ530" s="33"/>
      <c r="IR530" s="34"/>
      <c r="IS530" s="36"/>
      <c r="IT530" s="26"/>
    </row>
    <row r="531" spans="7:16" ht="15">
      <c r="G531" s="30">
        <f>F531*2.2046</f>
        <v>0</v>
      </c>
      <c r="H531" s="30">
        <f t="shared" si="105"/>
        <v>0</v>
      </c>
      <c r="I531" s="30">
        <f t="shared" si="105"/>
        <v>0</v>
      </c>
      <c r="J531" s="31">
        <f t="shared" si="106"/>
        <v>0</v>
      </c>
      <c r="K531" s="31">
        <f t="shared" si="106"/>
        <v>0</v>
      </c>
      <c r="L531" s="31">
        <f>ROUND(I531,0)</f>
        <v>0</v>
      </c>
      <c r="M531" s="32"/>
      <c r="N531" s="32"/>
      <c r="O531" s="32"/>
      <c r="P531" s="32"/>
    </row>
    <row r="532" spans="7:18" ht="15">
      <c r="G532" s="30"/>
      <c r="H532" s="30"/>
      <c r="I532" s="30"/>
      <c r="J532" s="31"/>
      <c r="K532" s="31"/>
      <c r="L532" s="31"/>
      <c r="M532" s="32"/>
      <c r="N532" s="32"/>
      <c r="O532" s="32"/>
      <c r="P532" s="32"/>
      <c r="R532" s="29"/>
    </row>
    <row r="533" spans="1:254" s="28" customFormat="1" ht="15">
      <c r="A533" s="27"/>
      <c r="B533" s="26"/>
      <c r="E533" s="26"/>
      <c r="F533" s="29"/>
      <c r="G533" s="30">
        <f>F533*2.2046</f>
        <v>0</v>
      </c>
      <c r="H533" s="30">
        <f>(G533-J533)*16</f>
        <v>0</v>
      </c>
      <c r="I533" s="30">
        <f>(H533-K533)*16</f>
        <v>0</v>
      </c>
      <c r="J533" s="31">
        <f>ROUNDDOWN(G533,0)</f>
        <v>0</v>
      </c>
      <c r="K533" s="31">
        <f>ROUNDDOWN(H533,0)</f>
        <v>0</v>
      </c>
      <c r="L533" s="31">
        <f>ROUND(I533,0)</f>
        <v>0</v>
      </c>
      <c r="M533" s="32"/>
      <c r="N533" s="32"/>
      <c r="O533" s="32"/>
      <c r="P533" s="32"/>
      <c r="Q533" s="30"/>
      <c r="R533" s="26"/>
      <c r="S533" s="30"/>
      <c r="T533" s="33"/>
      <c r="U533" s="34"/>
      <c r="V533" s="36"/>
      <c r="W533" s="26"/>
      <c r="X533" s="51"/>
      <c r="Y533" s="55"/>
      <c r="Z533" s="26"/>
      <c r="AA533" s="29"/>
      <c r="AB533" s="30"/>
      <c r="AC533" s="30"/>
      <c r="AD533" s="30"/>
      <c r="AE533" s="31"/>
      <c r="AF533" s="31"/>
      <c r="AG533" s="31"/>
      <c r="AH533" s="32"/>
      <c r="AI533" s="32"/>
      <c r="AJ533" s="32"/>
      <c r="AK533" s="32"/>
      <c r="AL533" s="30"/>
      <c r="AM533" s="29"/>
      <c r="AN533" s="30"/>
      <c r="AO533" s="33"/>
      <c r="AP533" s="34"/>
      <c r="AQ533" s="36"/>
      <c r="AR533" s="26"/>
      <c r="AU533" s="26"/>
      <c r="AV533" s="29"/>
      <c r="AW533" s="30"/>
      <c r="AX533" s="30"/>
      <c r="AY533" s="30"/>
      <c r="AZ533" s="31"/>
      <c r="BA533" s="31"/>
      <c r="BB533" s="31"/>
      <c r="BC533" s="32"/>
      <c r="BD533" s="32"/>
      <c r="BE533" s="32"/>
      <c r="BF533" s="32"/>
      <c r="BG533" s="30"/>
      <c r="BH533" s="29"/>
      <c r="BI533" s="30"/>
      <c r="BJ533" s="33"/>
      <c r="BK533" s="34"/>
      <c r="BL533" s="36"/>
      <c r="BM533" s="26"/>
      <c r="BP533" s="26"/>
      <c r="BQ533" s="29"/>
      <c r="BR533" s="30"/>
      <c r="BS533" s="30"/>
      <c r="BT533" s="30"/>
      <c r="BU533" s="31"/>
      <c r="BV533" s="31"/>
      <c r="BW533" s="31"/>
      <c r="BX533" s="32"/>
      <c r="BY533" s="32"/>
      <c r="BZ533" s="32"/>
      <c r="CA533" s="32"/>
      <c r="CB533" s="30"/>
      <c r="CC533" s="29"/>
      <c r="CD533" s="30"/>
      <c r="CE533" s="33"/>
      <c r="CF533" s="34"/>
      <c r="CG533" s="36"/>
      <c r="CH533" s="26"/>
      <c r="CK533" s="26"/>
      <c r="CL533" s="29"/>
      <c r="CM533" s="30"/>
      <c r="CN533" s="30"/>
      <c r="CO533" s="30"/>
      <c r="CP533" s="31"/>
      <c r="CQ533" s="31"/>
      <c r="CR533" s="31"/>
      <c r="CS533" s="32"/>
      <c r="CT533" s="32"/>
      <c r="CU533" s="32"/>
      <c r="CV533" s="32"/>
      <c r="CW533" s="30"/>
      <c r="CX533" s="29"/>
      <c r="CY533" s="30"/>
      <c r="CZ533" s="33"/>
      <c r="DA533" s="34"/>
      <c r="DB533" s="36"/>
      <c r="DC533" s="26"/>
      <c r="DF533" s="26"/>
      <c r="DG533" s="29"/>
      <c r="DH533" s="30"/>
      <c r="DI533" s="30"/>
      <c r="DJ533" s="30"/>
      <c r="DK533" s="31"/>
      <c r="DL533" s="31"/>
      <c r="DM533" s="31"/>
      <c r="DN533" s="32"/>
      <c r="DO533" s="32"/>
      <c r="DP533" s="32"/>
      <c r="DQ533" s="32"/>
      <c r="DR533" s="30"/>
      <c r="DS533" s="29"/>
      <c r="DT533" s="30"/>
      <c r="DU533" s="33"/>
      <c r="DV533" s="34"/>
      <c r="DW533" s="36"/>
      <c r="DX533" s="26"/>
      <c r="EA533" s="26"/>
      <c r="EB533" s="29"/>
      <c r="EC533" s="30"/>
      <c r="ED533" s="30"/>
      <c r="EE533" s="30"/>
      <c r="EF533" s="31"/>
      <c r="EG533" s="31"/>
      <c r="EH533" s="31"/>
      <c r="EI533" s="32"/>
      <c r="EJ533" s="32"/>
      <c r="EK533" s="32"/>
      <c r="EL533" s="32"/>
      <c r="EM533" s="30"/>
      <c r="EN533" s="29"/>
      <c r="EO533" s="30"/>
      <c r="EP533" s="33"/>
      <c r="EQ533" s="34"/>
      <c r="ER533" s="36"/>
      <c r="ES533" s="26"/>
      <c r="EV533" s="26"/>
      <c r="EW533" s="29"/>
      <c r="EX533" s="30"/>
      <c r="EY533" s="30"/>
      <c r="EZ533" s="30"/>
      <c r="FA533" s="31"/>
      <c r="FB533" s="31"/>
      <c r="FC533" s="31"/>
      <c r="FD533" s="32"/>
      <c r="FE533" s="32"/>
      <c r="FF533" s="32"/>
      <c r="FG533" s="32"/>
      <c r="FH533" s="30"/>
      <c r="FI533" s="29"/>
      <c r="FJ533" s="30"/>
      <c r="FK533" s="33"/>
      <c r="FL533" s="34"/>
      <c r="FM533" s="36"/>
      <c r="FN533" s="26"/>
      <c r="FQ533" s="26"/>
      <c r="FR533" s="29"/>
      <c r="FS533" s="30"/>
      <c r="FT533" s="30"/>
      <c r="FU533" s="30"/>
      <c r="FV533" s="31"/>
      <c r="FW533" s="31"/>
      <c r="FX533" s="31"/>
      <c r="FY533" s="32"/>
      <c r="FZ533" s="32"/>
      <c r="GA533" s="32"/>
      <c r="GB533" s="32"/>
      <c r="GC533" s="30"/>
      <c r="GD533" s="29"/>
      <c r="GE533" s="30"/>
      <c r="GF533" s="33"/>
      <c r="GG533" s="34"/>
      <c r="GH533" s="36"/>
      <c r="GI533" s="26"/>
      <c r="GL533" s="26"/>
      <c r="GM533" s="29"/>
      <c r="GN533" s="30"/>
      <c r="GO533" s="30"/>
      <c r="GP533" s="30"/>
      <c r="GQ533" s="31"/>
      <c r="GR533" s="31"/>
      <c r="GS533" s="31"/>
      <c r="GT533" s="32"/>
      <c r="GU533" s="32"/>
      <c r="GV533" s="32"/>
      <c r="GW533" s="32"/>
      <c r="GX533" s="30"/>
      <c r="GY533" s="29"/>
      <c r="GZ533" s="30"/>
      <c r="HA533" s="33"/>
      <c r="HB533" s="34"/>
      <c r="HC533" s="36"/>
      <c r="HD533" s="26"/>
      <c r="HG533" s="26"/>
      <c r="HH533" s="29"/>
      <c r="HI533" s="30"/>
      <c r="HJ533" s="30"/>
      <c r="HK533" s="30"/>
      <c r="HL533" s="31"/>
      <c r="HM533" s="31"/>
      <c r="HN533" s="31"/>
      <c r="HO533" s="32"/>
      <c r="HP533" s="32"/>
      <c r="HQ533" s="32"/>
      <c r="HR533" s="32"/>
      <c r="HS533" s="30"/>
      <c r="HT533" s="29"/>
      <c r="HU533" s="30"/>
      <c r="HV533" s="33"/>
      <c r="HW533" s="34"/>
      <c r="HX533" s="36"/>
      <c r="HY533" s="26"/>
      <c r="IB533" s="26"/>
      <c r="IC533" s="29"/>
      <c r="ID533" s="30"/>
      <c r="IE533" s="30"/>
      <c r="IF533" s="30"/>
      <c r="IG533" s="31"/>
      <c r="IH533" s="31"/>
      <c r="II533" s="31"/>
      <c r="IJ533" s="32"/>
      <c r="IK533" s="32"/>
      <c r="IL533" s="32"/>
      <c r="IM533" s="32"/>
      <c r="IN533" s="30"/>
      <c r="IO533" s="29"/>
      <c r="IP533" s="30"/>
      <c r="IQ533" s="33"/>
      <c r="IR533" s="34"/>
      <c r="IS533" s="36"/>
      <c r="IT533" s="26"/>
    </row>
    <row r="534" spans="1:25" s="40" customFormat="1" ht="15">
      <c r="A534" s="27"/>
      <c r="B534" s="26"/>
      <c r="C534" s="28"/>
      <c r="D534" s="28"/>
      <c r="E534" s="26"/>
      <c r="F534" s="29"/>
      <c r="G534" s="30"/>
      <c r="H534" s="30"/>
      <c r="I534" s="30"/>
      <c r="J534" s="31"/>
      <c r="K534" s="31"/>
      <c r="L534" s="31"/>
      <c r="M534" s="32"/>
      <c r="N534" s="32"/>
      <c r="O534" s="32"/>
      <c r="P534" s="32"/>
      <c r="Q534" s="30"/>
      <c r="R534" s="29"/>
      <c r="S534" s="30"/>
      <c r="T534" s="33"/>
      <c r="U534" s="34"/>
      <c r="X534" s="52"/>
      <c r="Y534" s="41"/>
    </row>
    <row r="535" spans="7:16" ht="15">
      <c r="G535" s="30">
        <f>F535*2.2046</f>
        <v>0</v>
      </c>
      <c r="H535" s="30">
        <f>(G535-J535)*16</f>
        <v>0</v>
      </c>
      <c r="I535" s="30">
        <f>(H535-K535)*16</f>
        <v>0</v>
      </c>
      <c r="J535" s="31">
        <f>ROUNDDOWN(G535,0)</f>
        <v>0</v>
      </c>
      <c r="K535" s="31">
        <f>ROUNDDOWN(H535,0)</f>
        <v>0</v>
      </c>
      <c r="L535" s="31">
        <f>ROUND(I535,0)</f>
        <v>0</v>
      </c>
      <c r="M535" s="32"/>
      <c r="N535" s="32"/>
      <c r="O535" s="32"/>
      <c r="P535" s="32"/>
    </row>
    <row r="536" spans="7:16" ht="15">
      <c r="G536" s="30">
        <f>F536*2.2046</f>
        <v>0</v>
      </c>
      <c r="H536" s="30">
        <f>(G536-J536)*16</f>
        <v>0</v>
      </c>
      <c r="I536" s="30">
        <f>(H536-K536)*16</f>
        <v>0</v>
      </c>
      <c r="J536" s="31">
        <f>ROUNDDOWN(G536,0)</f>
        <v>0</v>
      </c>
      <c r="K536" s="31">
        <f>ROUNDDOWN(H536,0)</f>
        <v>0</v>
      </c>
      <c r="L536" s="31">
        <f>ROUND(I536,0)</f>
        <v>0</v>
      </c>
      <c r="M536" s="32"/>
      <c r="N536" s="32"/>
      <c r="O536" s="32"/>
      <c r="P536" s="32"/>
    </row>
    <row r="537" spans="7:20" ht="15">
      <c r="G537" s="30"/>
      <c r="H537" s="30"/>
      <c r="I537" s="30"/>
      <c r="J537" s="31"/>
      <c r="K537" s="31"/>
      <c r="L537" s="31"/>
      <c r="M537" s="32"/>
      <c r="N537" s="32"/>
      <c r="O537" s="32"/>
      <c r="P537" s="32"/>
      <c r="R537" s="29"/>
      <c r="T537" s="39"/>
    </row>
    <row r="538" spans="1:254" s="28" customFormat="1" ht="15">
      <c r="A538" s="27"/>
      <c r="B538" s="26"/>
      <c r="E538" s="26"/>
      <c r="F538" s="29"/>
      <c r="G538" s="30">
        <f aca="true" t="shared" si="107" ref="G538:G547">F538*2.2046</f>
        <v>0</v>
      </c>
      <c r="H538" s="30">
        <f aca="true" t="shared" si="108" ref="H538:H547">(G538-J538)*16</f>
        <v>0</v>
      </c>
      <c r="I538" s="30">
        <f aca="true" t="shared" si="109" ref="I538:I547">(H538-K538)*16</f>
        <v>0</v>
      </c>
      <c r="J538" s="31">
        <f aca="true" t="shared" si="110" ref="J538:J547">ROUNDDOWN(G538,0)</f>
        <v>0</v>
      </c>
      <c r="K538" s="31">
        <f aca="true" t="shared" si="111" ref="K538:K547">ROUNDDOWN(H538,0)</f>
        <v>0</v>
      </c>
      <c r="L538" s="31">
        <f aca="true" t="shared" si="112" ref="L538:L547">ROUND(I538,0)</f>
        <v>0</v>
      </c>
      <c r="M538" s="32"/>
      <c r="N538" s="32"/>
      <c r="O538" s="32"/>
      <c r="P538" s="32"/>
      <c r="Q538" s="30"/>
      <c r="R538" s="26"/>
      <c r="S538" s="30"/>
      <c r="T538" s="33"/>
      <c r="U538" s="34"/>
      <c r="V538" s="36"/>
      <c r="W538" s="26"/>
      <c r="X538" s="51"/>
      <c r="Y538" s="55"/>
      <c r="Z538" s="26"/>
      <c r="AA538" s="29"/>
      <c r="AB538" s="30"/>
      <c r="AC538" s="30"/>
      <c r="AD538" s="30"/>
      <c r="AE538" s="31"/>
      <c r="AF538" s="31"/>
      <c r="AG538" s="31"/>
      <c r="AH538" s="32"/>
      <c r="AI538" s="32"/>
      <c r="AJ538" s="32"/>
      <c r="AK538" s="32"/>
      <c r="AL538" s="30"/>
      <c r="AM538" s="29"/>
      <c r="AN538" s="30"/>
      <c r="AO538" s="33"/>
      <c r="AP538" s="34"/>
      <c r="AQ538" s="36"/>
      <c r="AR538" s="26"/>
      <c r="AU538" s="26"/>
      <c r="AV538" s="29"/>
      <c r="AW538" s="30"/>
      <c r="AX538" s="30"/>
      <c r="AY538" s="30"/>
      <c r="AZ538" s="31"/>
      <c r="BA538" s="31"/>
      <c r="BB538" s="31"/>
      <c r="BC538" s="32"/>
      <c r="BD538" s="32"/>
      <c r="BE538" s="32"/>
      <c r="BF538" s="32"/>
      <c r="BG538" s="30"/>
      <c r="BH538" s="29"/>
      <c r="BI538" s="30"/>
      <c r="BJ538" s="33"/>
      <c r="BK538" s="34"/>
      <c r="BL538" s="36"/>
      <c r="BM538" s="26"/>
      <c r="BP538" s="26"/>
      <c r="BQ538" s="29"/>
      <c r="BR538" s="30"/>
      <c r="BS538" s="30"/>
      <c r="BT538" s="30"/>
      <c r="BU538" s="31"/>
      <c r="BV538" s="31"/>
      <c r="BW538" s="31"/>
      <c r="BX538" s="32"/>
      <c r="BY538" s="32"/>
      <c r="BZ538" s="32"/>
      <c r="CA538" s="32"/>
      <c r="CB538" s="30"/>
      <c r="CC538" s="29"/>
      <c r="CD538" s="30"/>
      <c r="CE538" s="33"/>
      <c r="CF538" s="34"/>
      <c r="CG538" s="36"/>
      <c r="CH538" s="26"/>
      <c r="CK538" s="26"/>
      <c r="CL538" s="29"/>
      <c r="CM538" s="30"/>
      <c r="CN538" s="30"/>
      <c r="CO538" s="30"/>
      <c r="CP538" s="31"/>
      <c r="CQ538" s="31"/>
      <c r="CR538" s="31"/>
      <c r="CS538" s="32"/>
      <c r="CT538" s="32"/>
      <c r="CU538" s="32"/>
      <c r="CV538" s="32"/>
      <c r="CW538" s="30"/>
      <c r="CX538" s="29"/>
      <c r="CY538" s="30"/>
      <c r="CZ538" s="33"/>
      <c r="DA538" s="34"/>
      <c r="DB538" s="36"/>
      <c r="DC538" s="26"/>
      <c r="DF538" s="26"/>
      <c r="DG538" s="29"/>
      <c r="DH538" s="30"/>
      <c r="DI538" s="30"/>
      <c r="DJ538" s="30"/>
      <c r="DK538" s="31"/>
      <c r="DL538" s="31"/>
      <c r="DM538" s="31"/>
      <c r="DN538" s="32"/>
      <c r="DO538" s="32"/>
      <c r="DP538" s="32"/>
      <c r="DQ538" s="32"/>
      <c r="DR538" s="30"/>
      <c r="DS538" s="29"/>
      <c r="DT538" s="30"/>
      <c r="DU538" s="33"/>
      <c r="DV538" s="34"/>
      <c r="DW538" s="36"/>
      <c r="DX538" s="26"/>
      <c r="EA538" s="26"/>
      <c r="EB538" s="29"/>
      <c r="EC538" s="30"/>
      <c r="ED538" s="30"/>
      <c r="EE538" s="30"/>
      <c r="EF538" s="31"/>
      <c r="EG538" s="31"/>
      <c r="EH538" s="31"/>
      <c r="EI538" s="32"/>
      <c r="EJ538" s="32"/>
      <c r="EK538" s="32"/>
      <c r="EL538" s="32"/>
      <c r="EM538" s="30"/>
      <c r="EN538" s="29"/>
      <c r="EO538" s="30"/>
      <c r="EP538" s="33"/>
      <c r="EQ538" s="34"/>
      <c r="ER538" s="36"/>
      <c r="ES538" s="26"/>
      <c r="EV538" s="26"/>
      <c r="EW538" s="29"/>
      <c r="EX538" s="30"/>
      <c r="EY538" s="30"/>
      <c r="EZ538" s="30"/>
      <c r="FA538" s="31"/>
      <c r="FB538" s="31"/>
      <c r="FC538" s="31"/>
      <c r="FD538" s="32"/>
      <c r="FE538" s="32"/>
      <c r="FF538" s="32"/>
      <c r="FG538" s="32"/>
      <c r="FH538" s="30"/>
      <c r="FI538" s="29"/>
      <c r="FJ538" s="30"/>
      <c r="FK538" s="33"/>
      <c r="FL538" s="34"/>
      <c r="FM538" s="36"/>
      <c r="FN538" s="26"/>
      <c r="FQ538" s="26"/>
      <c r="FR538" s="29"/>
      <c r="FS538" s="30"/>
      <c r="FT538" s="30"/>
      <c r="FU538" s="30"/>
      <c r="FV538" s="31"/>
      <c r="FW538" s="31"/>
      <c r="FX538" s="31"/>
      <c r="FY538" s="32"/>
      <c r="FZ538" s="32"/>
      <c r="GA538" s="32"/>
      <c r="GB538" s="32"/>
      <c r="GC538" s="30"/>
      <c r="GD538" s="29"/>
      <c r="GE538" s="30"/>
      <c r="GF538" s="33"/>
      <c r="GG538" s="34"/>
      <c r="GH538" s="36"/>
      <c r="GI538" s="26"/>
      <c r="GL538" s="26"/>
      <c r="GM538" s="29"/>
      <c r="GN538" s="30"/>
      <c r="GO538" s="30"/>
      <c r="GP538" s="30"/>
      <c r="GQ538" s="31"/>
      <c r="GR538" s="31"/>
      <c r="GS538" s="31"/>
      <c r="GT538" s="32"/>
      <c r="GU538" s="32"/>
      <c r="GV538" s="32"/>
      <c r="GW538" s="32"/>
      <c r="GX538" s="30"/>
      <c r="GY538" s="29"/>
      <c r="GZ538" s="30"/>
      <c r="HA538" s="33"/>
      <c r="HB538" s="34"/>
      <c r="HC538" s="36"/>
      <c r="HD538" s="26"/>
      <c r="HG538" s="26"/>
      <c r="HH538" s="29"/>
      <c r="HI538" s="30"/>
      <c r="HJ538" s="30"/>
      <c r="HK538" s="30"/>
      <c r="HL538" s="31"/>
      <c r="HM538" s="31"/>
      <c r="HN538" s="31"/>
      <c r="HO538" s="32"/>
      <c r="HP538" s="32"/>
      <c r="HQ538" s="32"/>
      <c r="HR538" s="32"/>
      <c r="HS538" s="30"/>
      <c r="HT538" s="29"/>
      <c r="HU538" s="30"/>
      <c r="HV538" s="33"/>
      <c r="HW538" s="34"/>
      <c r="HX538" s="36"/>
      <c r="HY538" s="26"/>
      <c r="IB538" s="26"/>
      <c r="IC538" s="29"/>
      <c r="ID538" s="30"/>
      <c r="IE538" s="30"/>
      <c r="IF538" s="30"/>
      <c r="IG538" s="31"/>
      <c r="IH538" s="31"/>
      <c r="II538" s="31"/>
      <c r="IJ538" s="32"/>
      <c r="IK538" s="32"/>
      <c r="IL538" s="32"/>
      <c r="IM538" s="32"/>
      <c r="IN538" s="30"/>
      <c r="IO538" s="29"/>
      <c r="IP538" s="30"/>
      <c r="IQ538" s="33"/>
      <c r="IR538" s="34"/>
      <c r="IS538" s="36"/>
      <c r="IT538" s="26"/>
    </row>
    <row r="539" spans="1:254" s="28" customFormat="1" ht="15">
      <c r="A539" s="27"/>
      <c r="B539" s="26"/>
      <c r="E539" s="26"/>
      <c r="F539" s="29"/>
      <c r="G539" s="30">
        <f t="shared" si="107"/>
        <v>0</v>
      </c>
      <c r="H539" s="30">
        <f t="shared" si="108"/>
        <v>0</v>
      </c>
      <c r="I539" s="30">
        <f t="shared" si="109"/>
        <v>0</v>
      </c>
      <c r="J539" s="31">
        <f t="shared" si="110"/>
        <v>0</v>
      </c>
      <c r="K539" s="31">
        <f t="shared" si="111"/>
        <v>0</v>
      </c>
      <c r="L539" s="31">
        <f t="shared" si="112"/>
        <v>0</v>
      </c>
      <c r="M539" s="32"/>
      <c r="N539" s="32"/>
      <c r="O539" s="32"/>
      <c r="P539" s="32"/>
      <c r="Q539" s="30"/>
      <c r="R539" s="26"/>
      <c r="S539" s="30"/>
      <c r="T539" s="33"/>
      <c r="U539" s="34"/>
      <c r="V539" s="36"/>
      <c r="W539" s="26"/>
      <c r="X539" s="51"/>
      <c r="Y539" s="55"/>
      <c r="Z539" s="26"/>
      <c r="AA539" s="29"/>
      <c r="AB539" s="30"/>
      <c r="AC539" s="30"/>
      <c r="AD539" s="30"/>
      <c r="AE539" s="31"/>
      <c r="AF539" s="31"/>
      <c r="AG539" s="31"/>
      <c r="AH539" s="32"/>
      <c r="AI539" s="32"/>
      <c r="AJ539" s="32"/>
      <c r="AK539" s="32"/>
      <c r="AL539" s="30"/>
      <c r="AM539" s="29"/>
      <c r="AN539" s="30"/>
      <c r="AO539" s="33"/>
      <c r="AP539" s="34"/>
      <c r="AQ539" s="36"/>
      <c r="AR539" s="26"/>
      <c r="AU539" s="26"/>
      <c r="AV539" s="29"/>
      <c r="AW539" s="30"/>
      <c r="AX539" s="30"/>
      <c r="AY539" s="30"/>
      <c r="AZ539" s="31"/>
      <c r="BA539" s="31"/>
      <c r="BB539" s="31"/>
      <c r="BC539" s="32"/>
      <c r="BD539" s="32"/>
      <c r="BE539" s="32"/>
      <c r="BF539" s="32"/>
      <c r="BG539" s="30"/>
      <c r="BH539" s="29"/>
      <c r="BI539" s="30"/>
      <c r="BJ539" s="33"/>
      <c r="BK539" s="34"/>
      <c r="BL539" s="36"/>
      <c r="BM539" s="26"/>
      <c r="BP539" s="26"/>
      <c r="BQ539" s="29"/>
      <c r="BR539" s="30"/>
      <c r="BS539" s="30"/>
      <c r="BT539" s="30"/>
      <c r="BU539" s="31"/>
      <c r="BV539" s="31"/>
      <c r="BW539" s="31"/>
      <c r="BX539" s="32"/>
      <c r="BY539" s="32"/>
      <c r="BZ539" s="32"/>
      <c r="CA539" s="32"/>
      <c r="CB539" s="30"/>
      <c r="CC539" s="29"/>
      <c r="CD539" s="30"/>
      <c r="CE539" s="33"/>
      <c r="CF539" s="34"/>
      <c r="CG539" s="36"/>
      <c r="CH539" s="26"/>
      <c r="CK539" s="26"/>
      <c r="CL539" s="29"/>
      <c r="CM539" s="30"/>
      <c r="CN539" s="30"/>
      <c r="CO539" s="30"/>
      <c r="CP539" s="31"/>
      <c r="CQ539" s="31"/>
      <c r="CR539" s="31"/>
      <c r="CS539" s="32"/>
      <c r="CT539" s="32"/>
      <c r="CU539" s="32"/>
      <c r="CV539" s="32"/>
      <c r="CW539" s="30"/>
      <c r="CX539" s="29"/>
      <c r="CY539" s="30"/>
      <c r="CZ539" s="33"/>
      <c r="DA539" s="34"/>
      <c r="DB539" s="36"/>
      <c r="DC539" s="26"/>
      <c r="DF539" s="26"/>
      <c r="DG539" s="29"/>
      <c r="DH539" s="30"/>
      <c r="DI539" s="30"/>
      <c r="DJ539" s="30"/>
      <c r="DK539" s="31"/>
      <c r="DL539" s="31"/>
      <c r="DM539" s="31"/>
      <c r="DN539" s="32"/>
      <c r="DO539" s="32"/>
      <c r="DP539" s="32"/>
      <c r="DQ539" s="32"/>
      <c r="DR539" s="30"/>
      <c r="DS539" s="29"/>
      <c r="DT539" s="30"/>
      <c r="DU539" s="33"/>
      <c r="DV539" s="34"/>
      <c r="DW539" s="36"/>
      <c r="DX539" s="26"/>
      <c r="EA539" s="26"/>
      <c r="EB539" s="29"/>
      <c r="EC539" s="30"/>
      <c r="ED539" s="30"/>
      <c r="EE539" s="30"/>
      <c r="EF539" s="31"/>
      <c r="EG539" s="31"/>
      <c r="EH539" s="31"/>
      <c r="EI539" s="32"/>
      <c r="EJ539" s="32"/>
      <c r="EK539" s="32"/>
      <c r="EL539" s="32"/>
      <c r="EM539" s="30"/>
      <c r="EN539" s="29"/>
      <c r="EO539" s="30"/>
      <c r="EP539" s="33"/>
      <c r="EQ539" s="34"/>
      <c r="ER539" s="36"/>
      <c r="ES539" s="26"/>
      <c r="EV539" s="26"/>
      <c r="EW539" s="29"/>
      <c r="EX539" s="30"/>
      <c r="EY539" s="30"/>
      <c r="EZ539" s="30"/>
      <c r="FA539" s="31"/>
      <c r="FB539" s="31"/>
      <c r="FC539" s="31"/>
      <c r="FD539" s="32"/>
      <c r="FE539" s="32"/>
      <c r="FF539" s="32"/>
      <c r="FG539" s="32"/>
      <c r="FH539" s="30"/>
      <c r="FI539" s="29"/>
      <c r="FJ539" s="30"/>
      <c r="FK539" s="33"/>
      <c r="FL539" s="34"/>
      <c r="FM539" s="36"/>
      <c r="FN539" s="26"/>
      <c r="FQ539" s="26"/>
      <c r="FR539" s="29"/>
      <c r="FS539" s="30"/>
      <c r="FT539" s="30"/>
      <c r="FU539" s="30"/>
      <c r="FV539" s="31"/>
      <c r="FW539" s="31"/>
      <c r="FX539" s="31"/>
      <c r="FY539" s="32"/>
      <c r="FZ539" s="32"/>
      <c r="GA539" s="32"/>
      <c r="GB539" s="32"/>
      <c r="GC539" s="30"/>
      <c r="GD539" s="29"/>
      <c r="GE539" s="30"/>
      <c r="GF539" s="33"/>
      <c r="GG539" s="34"/>
      <c r="GH539" s="36"/>
      <c r="GI539" s="26"/>
      <c r="GL539" s="26"/>
      <c r="GM539" s="29"/>
      <c r="GN539" s="30"/>
      <c r="GO539" s="30"/>
      <c r="GP539" s="30"/>
      <c r="GQ539" s="31"/>
      <c r="GR539" s="31"/>
      <c r="GS539" s="31"/>
      <c r="GT539" s="32"/>
      <c r="GU539" s="32"/>
      <c r="GV539" s="32"/>
      <c r="GW539" s="32"/>
      <c r="GX539" s="30"/>
      <c r="GY539" s="29"/>
      <c r="GZ539" s="30"/>
      <c r="HA539" s="33"/>
      <c r="HB539" s="34"/>
      <c r="HC539" s="36"/>
      <c r="HD539" s="26"/>
      <c r="HG539" s="26"/>
      <c r="HH539" s="29"/>
      <c r="HI539" s="30"/>
      <c r="HJ539" s="30"/>
      <c r="HK539" s="30"/>
      <c r="HL539" s="31"/>
      <c r="HM539" s="31"/>
      <c r="HN539" s="31"/>
      <c r="HO539" s="32"/>
      <c r="HP539" s="32"/>
      <c r="HQ539" s="32"/>
      <c r="HR539" s="32"/>
      <c r="HS539" s="30"/>
      <c r="HT539" s="29"/>
      <c r="HU539" s="30"/>
      <c r="HV539" s="33"/>
      <c r="HW539" s="34"/>
      <c r="HX539" s="36"/>
      <c r="HY539" s="26"/>
      <c r="IB539" s="26"/>
      <c r="IC539" s="29"/>
      <c r="ID539" s="30"/>
      <c r="IE539" s="30"/>
      <c r="IF539" s="30"/>
      <c r="IG539" s="31"/>
      <c r="IH539" s="31"/>
      <c r="II539" s="31"/>
      <c r="IJ539" s="32"/>
      <c r="IK539" s="32"/>
      <c r="IL539" s="32"/>
      <c r="IM539" s="32"/>
      <c r="IN539" s="30"/>
      <c r="IO539" s="29"/>
      <c r="IP539" s="30"/>
      <c r="IQ539" s="33"/>
      <c r="IR539" s="34"/>
      <c r="IS539" s="36"/>
      <c r="IT539" s="26"/>
    </row>
    <row r="540" spans="7:16" ht="15">
      <c r="G540" s="30">
        <f t="shared" si="107"/>
        <v>0</v>
      </c>
      <c r="H540" s="30">
        <f t="shared" si="108"/>
        <v>0</v>
      </c>
      <c r="I540" s="30">
        <f t="shared" si="109"/>
        <v>0</v>
      </c>
      <c r="J540" s="31">
        <f t="shared" si="110"/>
        <v>0</v>
      </c>
      <c r="K540" s="31">
        <f t="shared" si="111"/>
        <v>0</v>
      </c>
      <c r="L540" s="31">
        <f t="shared" si="112"/>
        <v>0</v>
      </c>
      <c r="M540" s="32"/>
      <c r="N540" s="32"/>
      <c r="O540" s="32"/>
      <c r="P540" s="32"/>
    </row>
    <row r="541" spans="7:16" ht="15">
      <c r="G541" s="30">
        <f t="shared" si="107"/>
        <v>0</v>
      </c>
      <c r="H541" s="30">
        <f t="shared" si="108"/>
        <v>0</v>
      </c>
      <c r="I541" s="30">
        <f t="shared" si="109"/>
        <v>0</v>
      </c>
      <c r="J541" s="31">
        <f t="shared" si="110"/>
        <v>0</v>
      </c>
      <c r="K541" s="31">
        <f t="shared" si="111"/>
        <v>0</v>
      </c>
      <c r="L541" s="31">
        <f t="shared" si="112"/>
        <v>0</v>
      </c>
      <c r="M541" s="32"/>
      <c r="N541" s="32"/>
      <c r="O541" s="32"/>
      <c r="P541" s="32"/>
    </row>
    <row r="542" spans="7:16" ht="15">
      <c r="G542" s="30">
        <f t="shared" si="107"/>
        <v>0</v>
      </c>
      <c r="H542" s="30">
        <f t="shared" si="108"/>
        <v>0</v>
      </c>
      <c r="I542" s="30">
        <f t="shared" si="109"/>
        <v>0</v>
      </c>
      <c r="J542" s="31">
        <f t="shared" si="110"/>
        <v>0</v>
      </c>
      <c r="K542" s="31">
        <f t="shared" si="111"/>
        <v>0</v>
      </c>
      <c r="L542" s="31">
        <f t="shared" si="112"/>
        <v>0</v>
      </c>
      <c r="M542" s="32"/>
      <c r="N542" s="32"/>
      <c r="O542" s="32"/>
      <c r="P542" s="32"/>
    </row>
    <row r="543" spans="7:16" ht="15">
      <c r="G543" s="30">
        <f t="shared" si="107"/>
        <v>0</v>
      </c>
      <c r="H543" s="30">
        <f t="shared" si="108"/>
        <v>0</v>
      </c>
      <c r="I543" s="30">
        <f t="shared" si="109"/>
        <v>0</v>
      </c>
      <c r="J543" s="31">
        <f t="shared" si="110"/>
        <v>0</v>
      </c>
      <c r="K543" s="31">
        <f t="shared" si="111"/>
        <v>0</v>
      </c>
      <c r="L543" s="31">
        <f t="shared" si="112"/>
        <v>0</v>
      </c>
      <c r="M543" s="32"/>
      <c r="N543" s="32"/>
      <c r="O543" s="32"/>
      <c r="P543" s="32"/>
    </row>
    <row r="544" spans="7:16" ht="15">
      <c r="G544" s="30">
        <f t="shared" si="107"/>
        <v>0</v>
      </c>
      <c r="H544" s="30">
        <f t="shared" si="108"/>
        <v>0</v>
      </c>
      <c r="I544" s="30">
        <f t="shared" si="109"/>
        <v>0</v>
      </c>
      <c r="J544" s="31">
        <f t="shared" si="110"/>
        <v>0</v>
      </c>
      <c r="K544" s="31">
        <f t="shared" si="111"/>
        <v>0</v>
      </c>
      <c r="L544" s="31">
        <f t="shared" si="112"/>
        <v>0</v>
      </c>
      <c r="M544" s="32"/>
      <c r="N544" s="32"/>
      <c r="O544" s="32"/>
      <c r="P544" s="32"/>
    </row>
    <row r="545" spans="7:16" ht="15">
      <c r="G545" s="30">
        <f t="shared" si="107"/>
        <v>0</v>
      </c>
      <c r="H545" s="30">
        <f t="shared" si="108"/>
        <v>0</v>
      </c>
      <c r="I545" s="30">
        <f t="shared" si="109"/>
        <v>0</v>
      </c>
      <c r="J545" s="31">
        <f t="shared" si="110"/>
        <v>0</v>
      </c>
      <c r="K545" s="31">
        <f t="shared" si="111"/>
        <v>0</v>
      </c>
      <c r="L545" s="31">
        <f t="shared" si="112"/>
        <v>0</v>
      </c>
      <c r="M545" s="32"/>
      <c r="N545" s="32"/>
      <c r="O545" s="32"/>
      <c r="P545" s="32"/>
    </row>
    <row r="546" spans="1:254" s="28" customFormat="1" ht="15">
      <c r="A546" s="27"/>
      <c r="B546" s="26"/>
      <c r="E546" s="26"/>
      <c r="F546" s="29"/>
      <c r="G546" s="30">
        <f t="shared" si="107"/>
        <v>0</v>
      </c>
      <c r="H546" s="30">
        <f t="shared" si="108"/>
        <v>0</v>
      </c>
      <c r="I546" s="30">
        <f t="shared" si="109"/>
        <v>0</v>
      </c>
      <c r="J546" s="31">
        <f t="shared" si="110"/>
        <v>0</v>
      </c>
      <c r="K546" s="31">
        <f t="shared" si="111"/>
        <v>0</v>
      </c>
      <c r="L546" s="31">
        <f t="shared" si="112"/>
        <v>0</v>
      </c>
      <c r="M546" s="32"/>
      <c r="N546" s="32"/>
      <c r="O546" s="32"/>
      <c r="P546" s="32"/>
      <c r="Q546" s="30"/>
      <c r="R546" s="26"/>
      <c r="S546" s="30"/>
      <c r="T546" s="33"/>
      <c r="U546" s="34"/>
      <c r="V546" s="36"/>
      <c r="W546" s="26"/>
      <c r="X546" s="51"/>
      <c r="Y546" s="55"/>
      <c r="Z546" s="26"/>
      <c r="AA546" s="29"/>
      <c r="AB546" s="30"/>
      <c r="AC546" s="30"/>
      <c r="AD546" s="30"/>
      <c r="AE546" s="31"/>
      <c r="AF546" s="31"/>
      <c r="AG546" s="31"/>
      <c r="AH546" s="32"/>
      <c r="AI546" s="32"/>
      <c r="AJ546" s="32"/>
      <c r="AK546" s="32"/>
      <c r="AL546" s="30"/>
      <c r="AM546" s="29"/>
      <c r="AN546" s="30"/>
      <c r="AO546" s="33"/>
      <c r="AP546" s="34"/>
      <c r="AQ546" s="36"/>
      <c r="AR546" s="26"/>
      <c r="AU546" s="26"/>
      <c r="AV546" s="29"/>
      <c r="AW546" s="30"/>
      <c r="AX546" s="30"/>
      <c r="AY546" s="30"/>
      <c r="AZ546" s="31"/>
      <c r="BA546" s="31"/>
      <c r="BB546" s="31"/>
      <c r="BC546" s="32"/>
      <c r="BD546" s="32"/>
      <c r="BE546" s="32"/>
      <c r="BF546" s="32"/>
      <c r="BG546" s="30"/>
      <c r="BH546" s="29"/>
      <c r="BI546" s="30"/>
      <c r="BJ546" s="33"/>
      <c r="BK546" s="34"/>
      <c r="BL546" s="36"/>
      <c r="BM546" s="26"/>
      <c r="BP546" s="26"/>
      <c r="BQ546" s="29"/>
      <c r="BR546" s="30"/>
      <c r="BS546" s="30"/>
      <c r="BT546" s="30"/>
      <c r="BU546" s="31"/>
      <c r="BV546" s="31"/>
      <c r="BW546" s="31"/>
      <c r="BX546" s="32"/>
      <c r="BY546" s="32"/>
      <c r="BZ546" s="32"/>
      <c r="CA546" s="32"/>
      <c r="CB546" s="30"/>
      <c r="CC546" s="29"/>
      <c r="CD546" s="30"/>
      <c r="CE546" s="33"/>
      <c r="CF546" s="34"/>
      <c r="CG546" s="36"/>
      <c r="CH546" s="26"/>
      <c r="CK546" s="26"/>
      <c r="CL546" s="29"/>
      <c r="CM546" s="30"/>
      <c r="CN546" s="30"/>
      <c r="CO546" s="30"/>
      <c r="CP546" s="31"/>
      <c r="CQ546" s="31"/>
      <c r="CR546" s="31"/>
      <c r="CS546" s="32"/>
      <c r="CT546" s="32"/>
      <c r="CU546" s="32"/>
      <c r="CV546" s="32"/>
      <c r="CW546" s="30"/>
      <c r="CX546" s="29"/>
      <c r="CY546" s="30"/>
      <c r="CZ546" s="33"/>
      <c r="DA546" s="34"/>
      <c r="DB546" s="36"/>
      <c r="DC546" s="26"/>
      <c r="DF546" s="26"/>
      <c r="DG546" s="29"/>
      <c r="DH546" s="30"/>
      <c r="DI546" s="30"/>
      <c r="DJ546" s="30"/>
      <c r="DK546" s="31"/>
      <c r="DL546" s="31"/>
      <c r="DM546" s="31"/>
      <c r="DN546" s="32"/>
      <c r="DO546" s="32"/>
      <c r="DP546" s="32"/>
      <c r="DQ546" s="32"/>
      <c r="DR546" s="30"/>
      <c r="DS546" s="29"/>
      <c r="DT546" s="30"/>
      <c r="DU546" s="33"/>
      <c r="DV546" s="34"/>
      <c r="DW546" s="36"/>
      <c r="DX546" s="26"/>
      <c r="EA546" s="26"/>
      <c r="EB546" s="29"/>
      <c r="EC546" s="30"/>
      <c r="ED546" s="30"/>
      <c r="EE546" s="30"/>
      <c r="EF546" s="31"/>
      <c r="EG546" s="31"/>
      <c r="EH546" s="31"/>
      <c r="EI546" s="32"/>
      <c r="EJ546" s="32"/>
      <c r="EK546" s="32"/>
      <c r="EL546" s="32"/>
      <c r="EM546" s="30"/>
      <c r="EN546" s="29"/>
      <c r="EO546" s="30"/>
      <c r="EP546" s="33"/>
      <c r="EQ546" s="34"/>
      <c r="ER546" s="36"/>
      <c r="ES546" s="26"/>
      <c r="EV546" s="26"/>
      <c r="EW546" s="29"/>
      <c r="EX546" s="30"/>
      <c r="EY546" s="30"/>
      <c r="EZ546" s="30"/>
      <c r="FA546" s="31"/>
      <c r="FB546" s="31"/>
      <c r="FC546" s="31"/>
      <c r="FD546" s="32"/>
      <c r="FE546" s="32"/>
      <c r="FF546" s="32"/>
      <c r="FG546" s="32"/>
      <c r="FH546" s="30"/>
      <c r="FI546" s="29"/>
      <c r="FJ546" s="30"/>
      <c r="FK546" s="33"/>
      <c r="FL546" s="34"/>
      <c r="FM546" s="36"/>
      <c r="FN546" s="26"/>
      <c r="FQ546" s="26"/>
      <c r="FR546" s="29"/>
      <c r="FS546" s="30"/>
      <c r="FT546" s="30"/>
      <c r="FU546" s="30"/>
      <c r="FV546" s="31"/>
      <c r="FW546" s="31"/>
      <c r="FX546" s="31"/>
      <c r="FY546" s="32"/>
      <c r="FZ546" s="32"/>
      <c r="GA546" s="32"/>
      <c r="GB546" s="32"/>
      <c r="GC546" s="30"/>
      <c r="GD546" s="29"/>
      <c r="GE546" s="30"/>
      <c r="GF546" s="33"/>
      <c r="GG546" s="34"/>
      <c r="GH546" s="36"/>
      <c r="GI546" s="26"/>
      <c r="GL546" s="26"/>
      <c r="GM546" s="29"/>
      <c r="GN546" s="30"/>
      <c r="GO546" s="30"/>
      <c r="GP546" s="30"/>
      <c r="GQ546" s="31"/>
      <c r="GR546" s="31"/>
      <c r="GS546" s="31"/>
      <c r="GT546" s="32"/>
      <c r="GU546" s="32"/>
      <c r="GV546" s="32"/>
      <c r="GW546" s="32"/>
      <c r="GX546" s="30"/>
      <c r="GY546" s="29"/>
      <c r="GZ546" s="30"/>
      <c r="HA546" s="33"/>
      <c r="HB546" s="34"/>
      <c r="HC546" s="36"/>
      <c r="HD546" s="26"/>
      <c r="HG546" s="26"/>
      <c r="HH546" s="29"/>
      <c r="HI546" s="30"/>
      <c r="HJ546" s="30"/>
      <c r="HK546" s="30"/>
      <c r="HL546" s="31"/>
      <c r="HM546" s="31"/>
      <c r="HN546" s="31"/>
      <c r="HO546" s="32"/>
      <c r="HP546" s="32"/>
      <c r="HQ546" s="32"/>
      <c r="HR546" s="32"/>
      <c r="HS546" s="30"/>
      <c r="HT546" s="29"/>
      <c r="HU546" s="30"/>
      <c r="HV546" s="33"/>
      <c r="HW546" s="34"/>
      <c r="HX546" s="36"/>
      <c r="HY546" s="26"/>
      <c r="IB546" s="26"/>
      <c r="IC546" s="29"/>
      <c r="ID546" s="30"/>
      <c r="IE546" s="30"/>
      <c r="IF546" s="30"/>
      <c r="IG546" s="31"/>
      <c r="IH546" s="31"/>
      <c r="II546" s="31"/>
      <c r="IJ546" s="32"/>
      <c r="IK546" s="32"/>
      <c r="IL546" s="32"/>
      <c r="IM546" s="32"/>
      <c r="IN546" s="30"/>
      <c r="IO546" s="29"/>
      <c r="IP546" s="30"/>
      <c r="IQ546" s="33"/>
      <c r="IR546" s="34"/>
      <c r="IS546" s="36"/>
      <c r="IT546" s="26"/>
    </row>
    <row r="547" spans="7:16" ht="15">
      <c r="G547" s="30">
        <f t="shared" si="107"/>
        <v>0</v>
      </c>
      <c r="H547" s="30">
        <f t="shared" si="108"/>
        <v>0</v>
      </c>
      <c r="I547" s="30">
        <f t="shared" si="109"/>
        <v>0</v>
      </c>
      <c r="J547" s="31">
        <f t="shared" si="110"/>
        <v>0</v>
      </c>
      <c r="K547" s="31">
        <f t="shared" si="111"/>
        <v>0</v>
      </c>
      <c r="L547" s="31">
        <f t="shared" si="112"/>
        <v>0</v>
      </c>
      <c r="M547" s="32"/>
      <c r="N547" s="32"/>
      <c r="O547" s="32"/>
      <c r="P547" s="32"/>
    </row>
    <row r="548" spans="1:25" s="40" customFormat="1" ht="15">
      <c r="A548" s="27"/>
      <c r="B548" s="26"/>
      <c r="C548" s="28"/>
      <c r="D548" s="28"/>
      <c r="E548" s="26"/>
      <c r="F548" s="29"/>
      <c r="G548" s="30"/>
      <c r="H548" s="30"/>
      <c r="I548" s="30"/>
      <c r="J548" s="31"/>
      <c r="K548" s="31"/>
      <c r="L548" s="31"/>
      <c r="M548" s="32"/>
      <c r="N548" s="32"/>
      <c r="O548" s="32"/>
      <c r="P548" s="32"/>
      <c r="Q548" s="30"/>
      <c r="R548" s="29"/>
      <c r="S548" s="30"/>
      <c r="T548" s="33"/>
      <c r="U548" s="34"/>
      <c r="X548" s="52"/>
      <c r="Y548" s="41"/>
    </row>
    <row r="549" spans="1:25" s="40" customFormat="1" ht="15">
      <c r="A549" s="27"/>
      <c r="B549" s="26"/>
      <c r="C549" s="28"/>
      <c r="D549" s="28"/>
      <c r="E549" s="26"/>
      <c r="F549" s="29"/>
      <c r="G549" s="30">
        <f>F549*2.2046</f>
        <v>0</v>
      </c>
      <c r="H549" s="30">
        <f>(G549-J549)*16</f>
        <v>0</v>
      </c>
      <c r="I549" s="30">
        <f>(H549-K549)*16</f>
        <v>0</v>
      </c>
      <c r="J549" s="31">
        <f>ROUNDDOWN(G549,0)</f>
        <v>0</v>
      </c>
      <c r="K549" s="31">
        <f>ROUNDDOWN(H549,0)</f>
        <v>0</v>
      </c>
      <c r="L549" s="31">
        <f>ROUND(I549,0)</f>
        <v>0</v>
      </c>
      <c r="M549" s="32"/>
      <c r="N549" s="32"/>
      <c r="O549" s="32"/>
      <c r="P549" s="32"/>
      <c r="Q549" s="30"/>
      <c r="R549" s="26"/>
      <c r="S549" s="30"/>
      <c r="T549" s="33"/>
      <c r="U549" s="34"/>
      <c r="X549" s="52"/>
      <c r="Y549" s="41"/>
    </row>
    <row r="550" spans="7:18" ht="15">
      <c r="G550" s="30"/>
      <c r="H550" s="30"/>
      <c r="I550" s="30"/>
      <c r="J550" s="31"/>
      <c r="K550" s="31"/>
      <c r="L550" s="31"/>
      <c r="M550" s="32"/>
      <c r="N550" s="32"/>
      <c r="O550" s="32"/>
      <c r="P550" s="32"/>
      <c r="R550" s="29"/>
    </row>
    <row r="551" spans="1:25" s="40" customFormat="1" ht="15">
      <c r="A551" s="27"/>
      <c r="B551" s="26"/>
      <c r="C551" s="28"/>
      <c r="D551" s="28"/>
      <c r="E551" s="26"/>
      <c r="F551" s="29"/>
      <c r="G551" s="30">
        <f>F551*2.2046</f>
        <v>0</v>
      </c>
      <c r="H551" s="30">
        <f>(G551-J551)*16</f>
        <v>0</v>
      </c>
      <c r="I551" s="30">
        <f>(H551-K551)*16</f>
        <v>0</v>
      </c>
      <c r="J551" s="31">
        <f>ROUNDDOWN(G551,0)</f>
        <v>0</v>
      </c>
      <c r="K551" s="31">
        <f>ROUNDDOWN(H551,0)</f>
        <v>0</v>
      </c>
      <c r="L551" s="31">
        <f>ROUND(I551,0)</f>
        <v>0</v>
      </c>
      <c r="M551" s="32"/>
      <c r="N551" s="32"/>
      <c r="O551" s="32"/>
      <c r="P551" s="32"/>
      <c r="Q551" s="30"/>
      <c r="R551" s="26"/>
      <c r="S551" s="30"/>
      <c r="T551" s="33"/>
      <c r="U551" s="34"/>
      <c r="X551" s="52"/>
      <c r="Y551" s="41"/>
    </row>
    <row r="552" spans="7:18" ht="15">
      <c r="G552" s="30"/>
      <c r="H552" s="30"/>
      <c r="I552" s="30"/>
      <c r="J552" s="31"/>
      <c r="K552" s="31"/>
      <c r="L552" s="31"/>
      <c r="M552" s="32"/>
      <c r="N552" s="32"/>
      <c r="O552" s="32"/>
      <c r="P552" s="32"/>
      <c r="R552" s="29"/>
    </row>
    <row r="553" spans="1:254" s="28" customFormat="1" ht="15">
      <c r="A553" s="27"/>
      <c r="B553" s="26"/>
      <c r="E553" s="26"/>
      <c r="F553" s="29"/>
      <c r="G553" s="30">
        <f>F553*2.2046</f>
        <v>0</v>
      </c>
      <c r="H553" s="30">
        <f>(G553-J553)*16</f>
        <v>0</v>
      </c>
      <c r="I553" s="30">
        <f>(H553-K553)*16</f>
        <v>0</v>
      </c>
      <c r="J553" s="31">
        <f>ROUNDDOWN(G553,0)</f>
        <v>0</v>
      </c>
      <c r="K553" s="31">
        <f>ROUNDDOWN(H553,0)</f>
        <v>0</v>
      </c>
      <c r="L553" s="31">
        <f>ROUND(I553,0)</f>
        <v>0</v>
      </c>
      <c r="M553" s="32"/>
      <c r="N553" s="32"/>
      <c r="O553" s="32"/>
      <c r="P553" s="32"/>
      <c r="Q553" s="30"/>
      <c r="R553" s="26"/>
      <c r="S553" s="30"/>
      <c r="T553" s="33"/>
      <c r="U553" s="34"/>
      <c r="V553" s="36"/>
      <c r="W553" s="26"/>
      <c r="X553" s="51"/>
      <c r="Y553" s="55"/>
      <c r="Z553" s="26"/>
      <c r="AA553" s="29"/>
      <c r="AB553" s="30"/>
      <c r="AC553" s="30"/>
      <c r="AD553" s="30"/>
      <c r="AE553" s="31"/>
      <c r="AF553" s="31"/>
      <c r="AG553" s="31"/>
      <c r="AH553" s="32"/>
      <c r="AI553" s="32"/>
      <c r="AJ553" s="32"/>
      <c r="AK553" s="32"/>
      <c r="AL553" s="30"/>
      <c r="AM553" s="29"/>
      <c r="AN553" s="30"/>
      <c r="AO553" s="33"/>
      <c r="AP553" s="34"/>
      <c r="AQ553" s="36"/>
      <c r="AR553" s="26"/>
      <c r="AU553" s="26"/>
      <c r="AV553" s="29"/>
      <c r="AW553" s="30"/>
      <c r="AX553" s="30"/>
      <c r="AY553" s="30"/>
      <c r="AZ553" s="31"/>
      <c r="BA553" s="31"/>
      <c r="BB553" s="31"/>
      <c r="BC553" s="32"/>
      <c r="BD553" s="32"/>
      <c r="BE553" s="32"/>
      <c r="BF553" s="32"/>
      <c r="BG553" s="30"/>
      <c r="BH553" s="29"/>
      <c r="BI553" s="30"/>
      <c r="BJ553" s="33"/>
      <c r="BK553" s="34"/>
      <c r="BL553" s="36"/>
      <c r="BM553" s="26"/>
      <c r="BP553" s="26"/>
      <c r="BQ553" s="29"/>
      <c r="BR553" s="30"/>
      <c r="BS553" s="30"/>
      <c r="BT553" s="30"/>
      <c r="BU553" s="31"/>
      <c r="BV553" s="31"/>
      <c r="BW553" s="31"/>
      <c r="BX553" s="32"/>
      <c r="BY553" s="32"/>
      <c r="BZ553" s="32"/>
      <c r="CA553" s="32"/>
      <c r="CB553" s="30"/>
      <c r="CC553" s="29"/>
      <c r="CD553" s="30"/>
      <c r="CE553" s="33"/>
      <c r="CF553" s="34"/>
      <c r="CG553" s="36"/>
      <c r="CH553" s="26"/>
      <c r="CK553" s="26"/>
      <c r="CL553" s="29"/>
      <c r="CM553" s="30"/>
      <c r="CN553" s="30"/>
      <c r="CO553" s="30"/>
      <c r="CP553" s="31"/>
      <c r="CQ553" s="31"/>
      <c r="CR553" s="31"/>
      <c r="CS553" s="32"/>
      <c r="CT553" s="32"/>
      <c r="CU553" s="32"/>
      <c r="CV553" s="32"/>
      <c r="CW553" s="30"/>
      <c r="CX553" s="29"/>
      <c r="CY553" s="30"/>
      <c r="CZ553" s="33"/>
      <c r="DA553" s="34"/>
      <c r="DB553" s="36"/>
      <c r="DC553" s="26"/>
      <c r="DF553" s="26"/>
      <c r="DG553" s="29"/>
      <c r="DH553" s="30"/>
      <c r="DI553" s="30"/>
      <c r="DJ553" s="30"/>
      <c r="DK553" s="31"/>
      <c r="DL553" s="31"/>
      <c r="DM553" s="31"/>
      <c r="DN553" s="32"/>
      <c r="DO553" s="32"/>
      <c r="DP553" s="32"/>
      <c r="DQ553" s="32"/>
      <c r="DR553" s="30"/>
      <c r="DS553" s="29"/>
      <c r="DT553" s="30"/>
      <c r="DU553" s="33"/>
      <c r="DV553" s="34"/>
      <c r="DW553" s="36"/>
      <c r="DX553" s="26"/>
      <c r="EA553" s="26"/>
      <c r="EB553" s="29"/>
      <c r="EC553" s="30"/>
      <c r="ED553" s="30"/>
      <c r="EE553" s="30"/>
      <c r="EF553" s="31"/>
      <c r="EG553" s="31"/>
      <c r="EH553" s="31"/>
      <c r="EI553" s="32"/>
      <c r="EJ553" s="32"/>
      <c r="EK553" s="32"/>
      <c r="EL553" s="32"/>
      <c r="EM553" s="30"/>
      <c r="EN553" s="29"/>
      <c r="EO553" s="30"/>
      <c r="EP553" s="33"/>
      <c r="EQ553" s="34"/>
      <c r="ER553" s="36"/>
      <c r="ES553" s="26"/>
      <c r="EV553" s="26"/>
      <c r="EW553" s="29"/>
      <c r="EX553" s="30"/>
      <c r="EY553" s="30"/>
      <c r="EZ553" s="30"/>
      <c r="FA553" s="31"/>
      <c r="FB553" s="31"/>
      <c r="FC553" s="31"/>
      <c r="FD553" s="32"/>
      <c r="FE553" s="32"/>
      <c r="FF553" s="32"/>
      <c r="FG553" s="32"/>
      <c r="FH553" s="30"/>
      <c r="FI553" s="29"/>
      <c r="FJ553" s="30"/>
      <c r="FK553" s="33"/>
      <c r="FL553" s="34"/>
      <c r="FM553" s="36"/>
      <c r="FN553" s="26"/>
      <c r="FQ553" s="26"/>
      <c r="FR553" s="29"/>
      <c r="FS553" s="30"/>
      <c r="FT553" s="30"/>
      <c r="FU553" s="30"/>
      <c r="FV553" s="31"/>
      <c r="FW553" s="31"/>
      <c r="FX553" s="31"/>
      <c r="FY553" s="32"/>
      <c r="FZ553" s="32"/>
      <c r="GA553" s="32"/>
      <c r="GB553" s="32"/>
      <c r="GC553" s="30"/>
      <c r="GD553" s="29"/>
      <c r="GE553" s="30"/>
      <c r="GF553" s="33"/>
      <c r="GG553" s="34"/>
      <c r="GH553" s="36"/>
      <c r="GI553" s="26"/>
      <c r="GL553" s="26"/>
      <c r="GM553" s="29"/>
      <c r="GN553" s="30"/>
      <c r="GO553" s="30"/>
      <c r="GP553" s="30"/>
      <c r="GQ553" s="31"/>
      <c r="GR553" s="31"/>
      <c r="GS553" s="31"/>
      <c r="GT553" s="32"/>
      <c r="GU553" s="32"/>
      <c r="GV553" s="32"/>
      <c r="GW553" s="32"/>
      <c r="GX553" s="30"/>
      <c r="GY553" s="29"/>
      <c r="GZ553" s="30"/>
      <c r="HA553" s="33"/>
      <c r="HB553" s="34"/>
      <c r="HC553" s="36"/>
      <c r="HD553" s="26"/>
      <c r="HG553" s="26"/>
      <c r="HH553" s="29"/>
      <c r="HI553" s="30"/>
      <c r="HJ553" s="30"/>
      <c r="HK553" s="30"/>
      <c r="HL553" s="31"/>
      <c r="HM553" s="31"/>
      <c r="HN553" s="31"/>
      <c r="HO553" s="32"/>
      <c r="HP553" s="32"/>
      <c r="HQ553" s="32"/>
      <c r="HR553" s="32"/>
      <c r="HS553" s="30"/>
      <c r="HT553" s="29"/>
      <c r="HU553" s="30"/>
      <c r="HV553" s="33"/>
      <c r="HW553" s="34"/>
      <c r="HX553" s="36"/>
      <c r="HY553" s="26"/>
      <c r="IB553" s="26"/>
      <c r="IC553" s="29"/>
      <c r="ID553" s="30"/>
      <c r="IE553" s="30"/>
      <c r="IF553" s="30"/>
      <c r="IG553" s="31"/>
      <c r="IH553" s="31"/>
      <c r="II553" s="31"/>
      <c r="IJ553" s="32"/>
      <c r="IK553" s="32"/>
      <c r="IL553" s="32"/>
      <c r="IM553" s="32"/>
      <c r="IN553" s="30"/>
      <c r="IO553" s="29"/>
      <c r="IP553" s="30"/>
      <c r="IQ553" s="33"/>
      <c r="IR553" s="34"/>
      <c r="IS553" s="36"/>
      <c r="IT553" s="26"/>
    </row>
    <row r="554" spans="1:254" s="28" customFormat="1" ht="15">
      <c r="A554" s="27"/>
      <c r="B554" s="26"/>
      <c r="E554" s="26"/>
      <c r="F554" s="29"/>
      <c r="G554" s="30"/>
      <c r="H554" s="30"/>
      <c r="I554" s="30"/>
      <c r="J554" s="31"/>
      <c r="K554" s="31"/>
      <c r="L554" s="31"/>
      <c r="M554" s="32"/>
      <c r="N554" s="32"/>
      <c r="O554" s="32"/>
      <c r="P554" s="32"/>
      <c r="Q554" s="30"/>
      <c r="R554" s="29"/>
      <c r="S554" s="30"/>
      <c r="T554" s="33"/>
      <c r="U554" s="34"/>
      <c r="V554" s="36"/>
      <c r="W554" s="26"/>
      <c r="X554" s="51"/>
      <c r="Y554" s="55"/>
      <c r="Z554" s="26"/>
      <c r="AA554" s="29"/>
      <c r="AB554" s="30"/>
      <c r="AC554" s="30"/>
      <c r="AD554" s="30"/>
      <c r="AE554" s="31"/>
      <c r="AF554" s="31"/>
      <c r="AG554" s="31"/>
      <c r="AH554" s="32"/>
      <c r="AI554" s="32"/>
      <c r="AJ554" s="32"/>
      <c r="AK554" s="32"/>
      <c r="AL554" s="30"/>
      <c r="AM554" s="29"/>
      <c r="AN554" s="30"/>
      <c r="AO554" s="33"/>
      <c r="AP554" s="34"/>
      <c r="AQ554" s="36"/>
      <c r="AR554" s="26"/>
      <c r="AU554" s="26"/>
      <c r="AV554" s="29"/>
      <c r="AW554" s="30"/>
      <c r="AX554" s="30"/>
      <c r="AY554" s="30"/>
      <c r="AZ554" s="31"/>
      <c r="BA554" s="31"/>
      <c r="BB554" s="31"/>
      <c r="BC554" s="32"/>
      <c r="BD554" s="32"/>
      <c r="BE554" s="32"/>
      <c r="BF554" s="32"/>
      <c r="BG554" s="30"/>
      <c r="BH554" s="29"/>
      <c r="BI554" s="30"/>
      <c r="BJ554" s="33"/>
      <c r="BK554" s="34"/>
      <c r="BL554" s="36"/>
      <c r="BM554" s="26"/>
      <c r="BP554" s="26"/>
      <c r="BQ554" s="29"/>
      <c r="BR554" s="30"/>
      <c r="BS554" s="30"/>
      <c r="BT554" s="30"/>
      <c r="BU554" s="31"/>
      <c r="BV554" s="31"/>
      <c r="BW554" s="31"/>
      <c r="BX554" s="32"/>
      <c r="BY554" s="32"/>
      <c r="BZ554" s="32"/>
      <c r="CA554" s="32"/>
      <c r="CB554" s="30"/>
      <c r="CC554" s="29"/>
      <c r="CD554" s="30"/>
      <c r="CE554" s="33"/>
      <c r="CF554" s="34"/>
      <c r="CG554" s="36"/>
      <c r="CH554" s="26"/>
      <c r="CK554" s="26"/>
      <c r="CL554" s="29"/>
      <c r="CM554" s="30"/>
      <c r="CN554" s="30"/>
      <c r="CO554" s="30"/>
      <c r="CP554" s="31"/>
      <c r="CQ554" s="31"/>
      <c r="CR554" s="31"/>
      <c r="CS554" s="32"/>
      <c r="CT554" s="32"/>
      <c r="CU554" s="32"/>
      <c r="CV554" s="32"/>
      <c r="CW554" s="30"/>
      <c r="CX554" s="29"/>
      <c r="CY554" s="30"/>
      <c r="CZ554" s="33"/>
      <c r="DA554" s="34"/>
      <c r="DB554" s="36"/>
      <c r="DC554" s="26"/>
      <c r="DF554" s="26"/>
      <c r="DG554" s="29"/>
      <c r="DH554" s="30"/>
      <c r="DI554" s="30"/>
      <c r="DJ554" s="30"/>
      <c r="DK554" s="31"/>
      <c r="DL554" s="31"/>
      <c r="DM554" s="31"/>
      <c r="DN554" s="32"/>
      <c r="DO554" s="32"/>
      <c r="DP554" s="32"/>
      <c r="DQ554" s="32"/>
      <c r="DR554" s="30"/>
      <c r="DS554" s="29"/>
      <c r="DT554" s="30"/>
      <c r="DU554" s="33"/>
      <c r="DV554" s="34"/>
      <c r="DW554" s="36"/>
      <c r="DX554" s="26"/>
      <c r="EA554" s="26"/>
      <c r="EB554" s="29"/>
      <c r="EC554" s="30"/>
      <c r="ED554" s="30"/>
      <c r="EE554" s="30"/>
      <c r="EF554" s="31"/>
      <c r="EG554" s="31"/>
      <c r="EH554" s="31"/>
      <c r="EI554" s="32"/>
      <c r="EJ554" s="32"/>
      <c r="EK554" s="32"/>
      <c r="EL554" s="32"/>
      <c r="EM554" s="30"/>
      <c r="EN554" s="29"/>
      <c r="EO554" s="30"/>
      <c r="EP554" s="33"/>
      <c r="EQ554" s="34"/>
      <c r="ER554" s="36"/>
      <c r="ES554" s="26"/>
      <c r="EV554" s="26"/>
      <c r="EW554" s="29"/>
      <c r="EX554" s="30"/>
      <c r="EY554" s="30"/>
      <c r="EZ554" s="30"/>
      <c r="FA554" s="31"/>
      <c r="FB554" s="31"/>
      <c r="FC554" s="31"/>
      <c r="FD554" s="32"/>
      <c r="FE554" s="32"/>
      <c r="FF554" s="32"/>
      <c r="FG554" s="32"/>
      <c r="FH554" s="30"/>
      <c r="FI554" s="29"/>
      <c r="FJ554" s="30"/>
      <c r="FK554" s="33"/>
      <c r="FL554" s="34"/>
      <c r="FM554" s="36"/>
      <c r="FN554" s="26"/>
      <c r="FQ554" s="26"/>
      <c r="FR554" s="29"/>
      <c r="FS554" s="30"/>
      <c r="FT554" s="30"/>
      <c r="FU554" s="30"/>
      <c r="FV554" s="31"/>
      <c r="FW554" s="31"/>
      <c r="FX554" s="31"/>
      <c r="FY554" s="32"/>
      <c r="FZ554" s="32"/>
      <c r="GA554" s="32"/>
      <c r="GB554" s="32"/>
      <c r="GC554" s="30"/>
      <c r="GD554" s="29"/>
      <c r="GE554" s="30"/>
      <c r="GF554" s="33"/>
      <c r="GG554" s="34"/>
      <c r="GH554" s="36"/>
      <c r="GI554" s="26"/>
      <c r="GL554" s="26"/>
      <c r="GM554" s="29"/>
      <c r="GN554" s="30"/>
      <c r="GO554" s="30"/>
      <c r="GP554" s="30"/>
      <c r="GQ554" s="31"/>
      <c r="GR554" s="31"/>
      <c r="GS554" s="31"/>
      <c r="GT554" s="32"/>
      <c r="GU554" s="32"/>
      <c r="GV554" s="32"/>
      <c r="GW554" s="32"/>
      <c r="GX554" s="30"/>
      <c r="GY554" s="29"/>
      <c r="GZ554" s="30"/>
      <c r="HA554" s="33"/>
      <c r="HB554" s="34"/>
      <c r="HC554" s="36"/>
      <c r="HD554" s="26"/>
      <c r="HG554" s="26"/>
      <c r="HH554" s="29"/>
      <c r="HI554" s="30"/>
      <c r="HJ554" s="30"/>
      <c r="HK554" s="30"/>
      <c r="HL554" s="31"/>
      <c r="HM554" s="31"/>
      <c r="HN554" s="31"/>
      <c r="HO554" s="32"/>
      <c r="HP554" s="32"/>
      <c r="HQ554" s="32"/>
      <c r="HR554" s="32"/>
      <c r="HS554" s="30"/>
      <c r="HT554" s="29"/>
      <c r="HU554" s="30"/>
      <c r="HV554" s="33"/>
      <c r="HW554" s="34"/>
      <c r="HX554" s="36"/>
      <c r="HY554" s="26"/>
      <c r="IB554" s="26"/>
      <c r="IC554" s="29"/>
      <c r="ID554" s="30"/>
      <c r="IE554" s="30"/>
      <c r="IF554" s="30"/>
      <c r="IG554" s="31"/>
      <c r="IH554" s="31"/>
      <c r="II554" s="31"/>
      <c r="IJ554" s="32"/>
      <c r="IK554" s="32"/>
      <c r="IL554" s="32"/>
      <c r="IM554" s="32"/>
      <c r="IN554" s="30"/>
      <c r="IO554" s="29"/>
      <c r="IP554" s="30"/>
      <c r="IQ554" s="33"/>
      <c r="IR554" s="34"/>
      <c r="IS554" s="36"/>
      <c r="IT554" s="26"/>
    </row>
    <row r="555" spans="7:18" ht="15">
      <c r="G555" s="30"/>
      <c r="H555" s="30"/>
      <c r="I555" s="30"/>
      <c r="J555" s="31"/>
      <c r="K555" s="31"/>
      <c r="L555" s="31"/>
      <c r="M555" s="32"/>
      <c r="N555" s="32"/>
      <c r="O555" s="32"/>
      <c r="P555" s="32"/>
      <c r="R555" s="29"/>
    </row>
    <row r="556" spans="1:25" s="40" customFormat="1" ht="15">
      <c r="A556" s="27"/>
      <c r="B556" s="26"/>
      <c r="C556" s="28"/>
      <c r="D556" s="28"/>
      <c r="E556" s="26"/>
      <c r="F556" s="29"/>
      <c r="G556" s="30">
        <f>F556*2.2046</f>
        <v>0</v>
      </c>
      <c r="H556" s="30">
        <f>(G556-J556)*16</f>
        <v>0</v>
      </c>
      <c r="I556" s="30">
        <f>(H556-K556)*16</f>
        <v>0</v>
      </c>
      <c r="J556" s="31">
        <f>ROUNDDOWN(G556,0)</f>
        <v>0</v>
      </c>
      <c r="K556" s="31">
        <f>ROUNDDOWN(H556,0)</f>
        <v>0</v>
      </c>
      <c r="L556" s="31">
        <f>ROUND(I556,0)</f>
        <v>0</v>
      </c>
      <c r="M556" s="32"/>
      <c r="N556" s="32"/>
      <c r="O556" s="32"/>
      <c r="P556" s="32"/>
      <c r="Q556" s="30"/>
      <c r="R556" s="26"/>
      <c r="S556" s="30"/>
      <c r="T556" s="33"/>
      <c r="U556" s="34"/>
      <c r="X556" s="52"/>
      <c r="Y556" s="41"/>
    </row>
    <row r="557" spans="7:18" ht="15">
      <c r="G557" s="30"/>
      <c r="H557" s="30"/>
      <c r="I557" s="30"/>
      <c r="J557" s="31"/>
      <c r="K557" s="31"/>
      <c r="L557" s="31"/>
      <c r="M557" s="32"/>
      <c r="N557" s="32"/>
      <c r="O557" s="32"/>
      <c r="P557" s="32"/>
      <c r="R557" s="29"/>
    </row>
    <row r="558" spans="7:16" ht="15">
      <c r="G558" s="30">
        <f>F558*2.2046</f>
        <v>0</v>
      </c>
      <c r="H558" s="30">
        <f>(G558-J558)*16</f>
        <v>0</v>
      </c>
      <c r="I558" s="30">
        <f>(H558-K558)*16</f>
        <v>0</v>
      </c>
      <c r="J558" s="31">
        <f>ROUNDDOWN(G558,0)</f>
        <v>0</v>
      </c>
      <c r="K558" s="31">
        <f>ROUNDDOWN(H558,0)</f>
        <v>0</v>
      </c>
      <c r="L558" s="31">
        <f>ROUND(I558,0)</f>
        <v>0</v>
      </c>
      <c r="M558" s="32"/>
      <c r="N558" s="32"/>
      <c r="O558" s="32"/>
      <c r="P558" s="32"/>
    </row>
    <row r="559" spans="7:18" ht="15">
      <c r="G559" s="30"/>
      <c r="H559" s="30"/>
      <c r="I559" s="30"/>
      <c r="J559" s="31"/>
      <c r="K559" s="31"/>
      <c r="L559" s="31"/>
      <c r="M559" s="32"/>
      <c r="N559" s="32"/>
      <c r="O559" s="32"/>
      <c r="P559" s="32"/>
      <c r="R559" s="29"/>
    </row>
    <row r="560" spans="1:254" s="28" customFormat="1" ht="15">
      <c r="A560" s="27"/>
      <c r="B560" s="26"/>
      <c r="E560" s="26"/>
      <c r="F560" s="29"/>
      <c r="G560" s="30">
        <f>F560*2.2046</f>
        <v>0</v>
      </c>
      <c r="H560" s="30">
        <f>(G560-J560)*16</f>
        <v>0</v>
      </c>
      <c r="I560" s="30">
        <f>(H560-K560)*16</f>
        <v>0</v>
      </c>
      <c r="J560" s="31">
        <f>ROUNDDOWN(G560,0)</f>
        <v>0</v>
      </c>
      <c r="K560" s="31">
        <f>ROUNDDOWN(H560,0)</f>
        <v>0</v>
      </c>
      <c r="L560" s="31">
        <f>ROUND(I560,0)</f>
        <v>0</v>
      </c>
      <c r="M560" s="32"/>
      <c r="N560" s="32"/>
      <c r="O560" s="32"/>
      <c r="P560" s="32"/>
      <c r="Q560" s="30"/>
      <c r="R560" s="26"/>
      <c r="S560" s="30"/>
      <c r="T560" s="33"/>
      <c r="U560" s="34"/>
      <c r="V560" s="36"/>
      <c r="W560" s="26"/>
      <c r="X560" s="51"/>
      <c r="Y560" s="55"/>
      <c r="Z560" s="26"/>
      <c r="AA560" s="29"/>
      <c r="AB560" s="30"/>
      <c r="AC560" s="30"/>
      <c r="AD560" s="30"/>
      <c r="AE560" s="31"/>
      <c r="AF560" s="31"/>
      <c r="AG560" s="31"/>
      <c r="AH560" s="32"/>
      <c r="AI560" s="32"/>
      <c r="AJ560" s="32"/>
      <c r="AK560" s="32"/>
      <c r="AL560" s="30"/>
      <c r="AM560" s="29"/>
      <c r="AN560" s="30"/>
      <c r="AO560" s="33"/>
      <c r="AP560" s="34"/>
      <c r="AQ560" s="36"/>
      <c r="AR560" s="26"/>
      <c r="AU560" s="26"/>
      <c r="AV560" s="29"/>
      <c r="AW560" s="30"/>
      <c r="AX560" s="30"/>
      <c r="AY560" s="30"/>
      <c r="AZ560" s="31"/>
      <c r="BA560" s="31"/>
      <c r="BB560" s="31"/>
      <c r="BC560" s="32"/>
      <c r="BD560" s="32"/>
      <c r="BE560" s="32"/>
      <c r="BF560" s="32"/>
      <c r="BG560" s="30"/>
      <c r="BH560" s="29"/>
      <c r="BI560" s="30"/>
      <c r="BJ560" s="33"/>
      <c r="BK560" s="34"/>
      <c r="BL560" s="36"/>
      <c r="BM560" s="26"/>
      <c r="BP560" s="26"/>
      <c r="BQ560" s="29"/>
      <c r="BR560" s="30"/>
      <c r="BS560" s="30"/>
      <c r="BT560" s="30"/>
      <c r="BU560" s="31"/>
      <c r="BV560" s="31"/>
      <c r="BW560" s="31"/>
      <c r="BX560" s="32"/>
      <c r="BY560" s="32"/>
      <c r="BZ560" s="32"/>
      <c r="CA560" s="32"/>
      <c r="CB560" s="30"/>
      <c r="CC560" s="29"/>
      <c r="CD560" s="30"/>
      <c r="CE560" s="33"/>
      <c r="CF560" s="34"/>
      <c r="CG560" s="36"/>
      <c r="CH560" s="26"/>
      <c r="CK560" s="26"/>
      <c r="CL560" s="29"/>
      <c r="CM560" s="30"/>
      <c r="CN560" s="30"/>
      <c r="CO560" s="30"/>
      <c r="CP560" s="31"/>
      <c r="CQ560" s="31"/>
      <c r="CR560" s="31"/>
      <c r="CS560" s="32"/>
      <c r="CT560" s="32"/>
      <c r="CU560" s="32"/>
      <c r="CV560" s="32"/>
      <c r="CW560" s="30"/>
      <c r="CX560" s="29"/>
      <c r="CY560" s="30"/>
      <c r="CZ560" s="33"/>
      <c r="DA560" s="34"/>
      <c r="DB560" s="36"/>
      <c r="DC560" s="26"/>
      <c r="DF560" s="26"/>
      <c r="DG560" s="29"/>
      <c r="DH560" s="30"/>
      <c r="DI560" s="30"/>
      <c r="DJ560" s="30"/>
      <c r="DK560" s="31"/>
      <c r="DL560" s="31"/>
      <c r="DM560" s="31"/>
      <c r="DN560" s="32"/>
      <c r="DO560" s="32"/>
      <c r="DP560" s="32"/>
      <c r="DQ560" s="32"/>
      <c r="DR560" s="30"/>
      <c r="DS560" s="29"/>
      <c r="DT560" s="30"/>
      <c r="DU560" s="33"/>
      <c r="DV560" s="34"/>
      <c r="DW560" s="36"/>
      <c r="DX560" s="26"/>
      <c r="EA560" s="26"/>
      <c r="EB560" s="29"/>
      <c r="EC560" s="30"/>
      <c r="ED560" s="30"/>
      <c r="EE560" s="30"/>
      <c r="EF560" s="31"/>
      <c r="EG560" s="31"/>
      <c r="EH560" s="31"/>
      <c r="EI560" s="32"/>
      <c r="EJ560" s="32"/>
      <c r="EK560" s="32"/>
      <c r="EL560" s="32"/>
      <c r="EM560" s="30"/>
      <c r="EN560" s="29"/>
      <c r="EO560" s="30"/>
      <c r="EP560" s="33"/>
      <c r="EQ560" s="34"/>
      <c r="ER560" s="36"/>
      <c r="ES560" s="26"/>
      <c r="EV560" s="26"/>
      <c r="EW560" s="29"/>
      <c r="EX560" s="30"/>
      <c r="EY560" s="30"/>
      <c r="EZ560" s="30"/>
      <c r="FA560" s="31"/>
      <c r="FB560" s="31"/>
      <c r="FC560" s="31"/>
      <c r="FD560" s="32"/>
      <c r="FE560" s="32"/>
      <c r="FF560" s="32"/>
      <c r="FG560" s="32"/>
      <c r="FH560" s="30"/>
      <c r="FI560" s="29"/>
      <c r="FJ560" s="30"/>
      <c r="FK560" s="33"/>
      <c r="FL560" s="34"/>
      <c r="FM560" s="36"/>
      <c r="FN560" s="26"/>
      <c r="FQ560" s="26"/>
      <c r="FR560" s="29"/>
      <c r="FS560" s="30"/>
      <c r="FT560" s="30"/>
      <c r="FU560" s="30"/>
      <c r="FV560" s="31"/>
      <c r="FW560" s="31"/>
      <c r="FX560" s="31"/>
      <c r="FY560" s="32"/>
      <c r="FZ560" s="32"/>
      <c r="GA560" s="32"/>
      <c r="GB560" s="32"/>
      <c r="GC560" s="30"/>
      <c r="GD560" s="29"/>
      <c r="GE560" s="30"/>
      <c r="GF560" s="33"/>
      <c r="GG560" s="34"/>
      <c r="GH560" s="36"/>
      <c r="GI560" s="26"/>
      <c r="GL560" s="26"/>
      <c r="GM560" s="29"/>
      <c r="GN560" s="30"/>
      <c r="GO560" s="30"/>
      <c r="GP560" s="30"/>
      <c r="GQ560" s="31"/>
      <c r="GR560" s="31"/>
      <c r="GS560" s="31"/>
      <c r="GT560" s="32"/>
      <c r="GU560" s="32"/>
      <c r="GV560" s="32"/>
      <c r="GW560" s="32"/>
      <c r="GX560" s="30"/>
      <c r="GY560" s="29"/>
      <c r="GZ560" s="30"/>
      <c r="HA560" s="33"/>
      <c r="HB560" s="34"/>
      <c r="HC560" s="36"/>
      <c r="HD560" s="26"/>
      <c r="HG560" s="26"/>
      <c r="HH560" s="29"/>
      <c r="HI560" s="30"/>
      <c r="HJ560" s="30"/>
      <c r="HK560" s="30"/>
      <c r="HL560" s="31"/>
      <c r="HM560" s="31"/>
      <c r="HN560" s="31"/>
      <c r="HO560" s="32"/>
      <c r="HP560" s="32"/>
      <c r="HQ560" s="32"/>
      <c r="HR560" s="32"/>
      <c r="HS560" s="30"/>
      <c r="HT560" s="29"/>
      <c r="HU560" s="30"/>
      <c r="HV560" s="33"/>
      <c r="HW560" s="34"/>
      <c r="HX560" s="36"/>
      <c r="HY560" s="26"/>
      <c r="IB560" s="26"/>
      <c r="IC560" s="29"/>
      <c r="ID560" s="30"/>
      <c r="IE560" s="30"/>
      <c r="IF560" s="30"/>
      <c r="IG560" s="31"/>
      <c r="IH560" s="31"/>
      <c r="II560" s="31"/>
      <c r="IJ560" s="32"/>
      <c r="IK560" s="32"/>
      <c r="IL560" s="32"/>
      <c r="IM560" s="32"/>
      <c r="IN560" s="30"/>
      <c r="IO560" s="29"/>
      <c r="IP560" s="30"/>
      <c r="IQ560" s="33"/>
      <c r="IR560" s="34"/>
      <c r="IS560" s="36"/>
      <c r="IT560" s="26"/>
    </row>
    <row r="561" spans="7:16" ht="15">
      <c r="G561" s="30">
        <f>F561*2.2046</f>
        <v>0</v>
      </c>
      <c r="H561" s="30">
        <f>(G561-J561)*16</f>
        <v>0</v>
      </c>
      <c r="I561" s="30">
        <f>(H561-K561)*16</f>
        <v>0</v>
      </c>
      <c r="J561" s="31">
        <f>ROUNDDOWN(G561,0)</f>
        <v>0</v>
      </c>
      <c r="K561" s="31">
        <f>ROUNDDOWN(H561,0)</f>
        <v>0</v>
      </c>
      <c r="L561" s="31">
        <f>ROUND(I561,0)</f>
        <v>0</v>
      </c>
      <c r="M561" s="32"/>
      <c r="N561" s="32"/>
      <c r="O561" s="32"/>
      <c r="P561" s="32"/>
    </row>
    <row r="562" spans="7:18" ht="15">
      <c r="G562" s="30"/>
      <c r="H562" s="30"/>
      <c r="I562" s="30"/>
      <c r="J562" s="31"/>
      <c r="K562" s="31"/>
      <c r="L562" s="31"/>
      <c r="M562" s="32"/>
      <c r="N562" s="32"/>
      <c r="O562" s="32"/>
      <c r="P562" s="32"/>
      <c r="R562" s="29"/>
    </row>
    <row r="563" spans="7:16" ht="15">
      <c r="G563" s="30">
        <f>F563*2.2046</f>
        <v>0</v>
      </c>
      <c r="H563" s="30">
        <f>(G563-J563)*16</f>
        <v>0</v>
      </c>
      <c r="I563" s="30">
        <f>(H563-K563)*16</f>
        <v>0</v>
      </c>
      <c r="J563" s="31">
        <f>ROUNDDOWN(G563,0)</f>
        <v>0</v>
      </c>
      <c r="K563" s="31">
        <f>ROUNDDOWN(H563,0)</f>
        <v>0</v>
      </c>
      <c r="L563" s="31">
        <f>ROUND(I563,0)</f>
        <v>0</v>
      </c>
      <c r="M563" s="32"/>
      <c r="N563" s="32"/>
      <c r="O563" s="32"/>
      <c r="P563" s="32"/>
    </row>
    <row r="564" spans="7:16" ht="15">
      <c r="G564" s="30">
        <f>F564*2.2046</f>
        <v>0</v>
      </c>
      <c r="H564" s="30">
        <f>(G564-J564)*16</f>
        <v>0</v>
      </c>
      <c r="I564" s="30">
        <f>(H564-K564)*16</f>
        <v>0</v>
      </c>
      <c r="J564" s="31">
        <f>ROUNDDOWN(G564,0)</f>
        <v>0</v>
      </c>
      <c r="K564" s="31">
        <f>ROUNDDOWN(H564,0)</f>
        <v>0</v>
      </c>
      <c r="L564" s="31">
        <f>ROUND(I564,0)</f>
        <v>0</v>
      </c>
      <c r="M564" s="32">
        <f>IF(N564=16,J564+1,J564)</f>
        <v>0</v>
      </c>
      <c r="N564" s="32"/>
      <c r="O564" s="32"/>
      <c r="P564" s="32"/>
    </row>
    <row r="565" spans="7:18" ht="15">
      <c r="G565" s="30"/>
      <c r="H565" s="30"/>
      <c r="I565" s="30"/>
      <c r="J565" s="31"/>
      <c r="K565" s="31"/>
      <c r="L565" s="31"/>
      <c r="M565" s="32"/>
      <c r="N565" s="32"/>
      <c r="O565" s="32"/>
      <c r="P565" s="32"/>
      <c r="R565" s="29"/>
    </row>
    <row r="566" spans="7:16" ht="15">
      <c r="G566" s="30">
        <f>F566*2.2046</f>
        <v>0</v>
      </c>
      <c r="H566" s="30">
        <f aca="true" t="shared" si="113" ref="H566:I569">(G566-J566)*16</f>
        <v>0</v>
      </c>
      <c r="I566" s="30">
        <f t="shared" si="113"/>
        <v>0</v>
      </c>
      <c r="J566" s="31">
        <f aca="true" t="shared" si="114" ref="J566:K569">ROUNDDOWN(G566,0)</f>
        <v>0</v>
      </c>
      <c r="K566" s="31">
        <f t="shared" si="114"/>
        <v>0</v>
      </c>
      <c r="L566" s="31">
        <f>ROUND(I566,0)</f>
        <v>0</v>
      </c>
      <c r="M566" s="32"/>
      <c r="N566" s="32"/>
      <c r="O566" s="32"/>
      <c r="P566" s="32"/>
    </row>
    <row r="567" spans="7:16" ht="15">
      <c r="G567" s="30">
        <f>F567*2.2046</f>
        <v>0</v>
      </c>
      <c r="H567" s="30">
        <f t="shared" si="113"/>
        <v>0</v>
      </c>
      <c r="I567" s="30">
        <f t="shared" si="113"/>
        <v>0</v>
      </c>
      <c r="J567" s="31">
        <f t="shared" si="114"/>
        <v>0</v>
      </c>
      <c r="K567" s="31">
        <f t="shared" si="114"/>
        <v>0</v>
      </c>
      <c r="L567" s="31">
        <f>ROUND(I567,0)</f>
        <v>0</v>
      </c>
      <c r="M567" s="32"/>
      <c r="N567" s="32"/>
      <c r="O567" s="32"/>
      <c r="P567" s="32"/>
    </row>
    <row r="568" spans="7:16" ht="15">
      <c r="G568" s="30">
        <f>F568*2.2046</f>
        <v>0</v>
      </c>
      <c r="H568" s="30">
        <f t="shared" si="113"/>
        <v>0</v>
      </c>
      <c r="I568" s="30">
        <f t="shared" si="113"/>
        <v>0</v>
      </c>
      <c r="J568" s="31">
        <f t="shared" si="114"/>
        <v>0</v>
      </c>
      <c r="K568" s="31">
        <f t="shared" si="114"/>
        <v>0</v>
      </c>
      <c r="L568" s="31">
        <f>ROUND(I568,0)</f>
        <v>0</v>
      </c>
      <c r="M568" s="32"/>
      <c r="N568" s="32"/>
      <c r="O568" s="32"/>
      <c r="P568" s="32"/>
    </row>
    <row r="569" spans="7:16" ht="15">
      <c r="G569" s="30">
        <f>F569*2.2046</f>
        <v>0</v>
      </c>
      <c r="H569" s="30">
        <f t="shared" si="113"/>
        <v>0</v>
      </c>
      <c r="I569" s="30">
        <f t="shared" si="113"/>
        <v>0</v>
      </c>
      <c r="J569" s="31">
        <f t="shared" si="114"/>
        <v>0</v>
      </c>
      <c r="K569" s="31">
        <f t="shared" si="114"/>
        <v>0</v>
      </c>
      <c r="L569" s="31">
        <f>ROUND(I569,0)</f>
        <v>0</v>
      </c>
      <c r="M569" s="32"/>
      <c r="N569" s="32"/>
      <c r="O569" s="32"/>
      <c r="P569" s="32"/>
    </row>
    <row r="570" spans="7:18" ht="15">
      <c r="G570" s="30"/>
      <c r="H570" s="30"/>
      <c r="I570" s="30"/>
      <c r="J570" s="31"/>
      <c r="K570" s="31"/>
      <c r="L570" s="31"/>
      <c r="M570" s="32"/>
      <c r="N570" s="32"/>
      <c r="O570" s="32"/>
      <c r="P570" s="32"/>
      <c r="R570" s="29"/>
    </row>
    <row r="571" spans="1:254" s="28" customFormat="1" ht="15">
      <c r="A571" s="27"/>
      <c r="B571" s="26"/>
      <c r="E571" s="26"/>
      <c r="F571" s="29"/>
      <c r="G571" s="30"/>
      <c r="H571" s="30"/>
      <c r="I571" s="30"/>
      <c r="J571" s="31"/>
      <c r="K571" s="31"/>
      <c r="L571" s="31"/>
      <c r="M571" s="32"/>
      <c r="N571" s="32"/>
      <c r="O571" s="32"/>
      <c r="P571" s="32"/>
      <c r="Q571" s="30"/>
      <c r="R571" s="29"/>
      <c r="S571" s="30"/>
      <c r="T571" s="33"/>
      <c r="U571" s="34"/>
      <c r="V571" s="36"/>
      <c r="W571" s="26"/>
      <c r="X571" s="51"/>
      <c r="Y571" s="55"/>
      <c r="Z571" s="26"/>
      <c r="AA571" s="29"/>
      <c r="AB571" s="30"/>
      <c r="AC571" s="30"/>
      <c r="AD571" s="30"/>
      <c r="AE571" s="31"/>
      <c r="AF571" s="31"/>
      <c r="AG571" s="31"/>
      <c r="AH571" s="32"/>
      <c r="AI571" s="32"/>
      <c r="AJ571" s="32"/>
      <c r="AK571" s="32"/>
      <c r="AL571" s="30"/>
      <c r="AM571" s="29"/>
      <c r="AN571" s="30"/>
      <c r="AO571" s="33"/>
      <c r="AP571" s="34"/>
      <c r="AQ571" s="36"/>
      <c r="AR571" s="26"/>
      <c r="AU571" s="26"/>
      <c r="AV571" s="29"/>
      <c r="AW571" s="30"/>
      <c r="AX571" s="30"/>
      <c r="AY571" s="30"/>
      <c r="AZ571" s="31"/>
      <c r="BA571" s="31"/>
      <c r="BB571" s="31"/>
      <c r="BC571" s="32"/>
      <c r="BD571" s="32"/>
      <c r="BE571" s="32"/>
      <c r="BF571" s="32"/>
      <c r="BG571" s="30"/>
      <c r="BH571" s="29"/>
      <c r="BI571" s="30"/>
      <c r="BJ571" s="33"/>
      <c r="BK571" s="34"/>
      <c r="BL571" s="36"/>
      <c r="BM571" s="26"/>
      <c r="BP571" s="26"/>
      <c r="BQ571" s="29"/>
      <c r="BR571" s="30"/>
      <c r="BS571" s="30"/>
      <c r="BT571" s="30"/>
      <c r="BU571" s="31"/>
      <c r="BV571" s="31"/>
      <c r="BW571" s="31"/>
      <c r="BX571" s="32"/>
      <c r="BY571" s="32"/>
      <c r="BZ571" s="32"/>
      <c r="CA571" s="32"/>
      <c r="CB571" s="30"/>
      <c r="CC571" s="29"/>
      <c r="CD571" s="30"/>
      <c r="CE571" s="33"/>
      <c r="CF571" s="34"/>
      <c r="CG571" s="36"/>
      <c r="CH571" s="26"/>
      <c r="CK571" s="26"/>
      <c r="CL571" s="29"/>
      <c r="CM571" s="30"/>
      <c r="CN571" s="30"/>
      <c r="CO571" s="30"/>
      <c r="CP571" s="31"/>
      <c r="CQ571" s="31"/>
      <c r="CR571" s="31"/>
      <c r="CS571" s="32"/>
      <c r="CT571" s="32"/>
      <c r="CU571" s="32"/>
      <c r="CV571" s="32"/>
      <c r="CW571" s="30"/>
      <c r="CX571" s="29"/>
      <c r="CY571" s="30"/>
      <c r="CZ571" s="33"/>
      <c r="DA571" s="34"/>
      <c r="DB571" s="36"/>
      <c r="DC571" s="26"/>
      <c r="DF571" s="26"/>
      <c r="DG571" s="29"/>
      <c r="DH571" s="30"/>
      <c r="DI571" s="30"/>
      <c r="DJ571" s="30"/>
      <c r="DK571" s="31"/>
      <c r="DL571" s="31"/>
      <c r="DM571" s="31"/>
      <c r="DN571" s="32"/>
      <c r="DO571" s="32"/>
      <c r="DP571" s="32"/>
      <c r="DQ571" s="32"/>
      <c r="DR571" s="30"/>
      <c r="DS571" s="29"/>
      <c r="DT571" s="30"/>
      <c r="DU571" s="33"/>
      <c r="DV571" s="34"/>
      <c r="DW571" s="36"/>
      <c r="DX571" s="26"/>
      <c r="EA571" s="26"/>
      <c r="EB571" s="29"/>
      <c r="EC571" s="30"/>
      <c r="ED571" s="30"/>
      <c r="EE571" s="30"/>
      <c r="EF571" s="31"/>
      <c r="EG571" s="31"/>
      <c r="EH571" s="31"/>
      <c r="EI571" s="32"/>
      <c r="EJ571" s="32"/>
      <c r="EK571" s="32"/>
      <c r="EL571" s="32"/>
      <c r="EM571" s="30"/>
      <c r="EN571" s="29"/>
      <c r="EO571" s="30"/>
      <c r="EP571" s="33"/>
      <c r="EQ571" s="34"/>
      <c r="ER571" s="36"/>
      <c r="ES571" s="26"/>
      <c r="EV571" s="26"/>
      <c r="EW571" s="29"/>
      <c r="EX571" s="30"/>
      <c r="EY571" s="30"/>
      <c r="EZ571" s="30"/>
      <c r="FA571" s="31"/>
      <c r="FB571" s="31"/>
      <c r="FC571" s="31"/>
      <c r="FD571" s="32"/>
      <c r="FE571" s="32"/>
      <c r="FF571" s="32"/>
      <c r="FG571" s="32"/>
      <c r="FH571" s="30"/>
      <c r="FI571" s="29"/>
      <c r="FJ571" s="30"/>
      <c r="FK571" s="33"/>
      <c r="FL571" s="34"/>
      <c r="FM571" s="36"/>
      <c r="FN571" s="26"/>
      <c r="FQ571" s="26"/>
      <c r="FR571" s="29"/>
      <c r="FS571" s="30"/>
      <c r="FT571" s="30"/>
      <c r="FU571" s="30"/>
      <c r="FV571" s="31"/>
      <c r="FW571" s="31"/>
      <c r="FX571" s="31"/>
      <c r="FY571" s="32"/>
      <c r="FZ571" s="32"/>
      <c r="GA571" s="32"/>
      <c r="GB571" s="32"/>
      <c r="GC571" s="30"/>
      <c r="GD571" s="29"/>
      <c r="GE571" s="30"/>
      <c r="GF571" s="33"/>
      <c r="GG571" s="34"/>
      <c r="GH571" s="36"/>
      <c r="GI571" s="26"/>
      <c r="GL571" s="26"/>
      <c r="GM571" s="29"/>
      <c r="GN571" s="30"/>
      <c r="GO571" s="30"/>
      <c r="GP571" s="30"/>
      <c r="GQ571" s="31"/>
      <c r="GR571" s="31"/>
      <c r="GS571" s="31"/>
      <c r="GT571" s="32"/>
      <c r="GU571" s="32"/>
      <c r="GV571" s="32"/>
      <c r="GW571" s="32"/>
      <c r="GX571" s="30"/>
      <c r="GY571" s="29"/>
      <c r="GZ571" s="30"/>
      <c r="HA571" s="33"/>
      <c r="HB571" s="34"/>
      <c r="HC571" s="36"/>
      <c r="HD571" s="26"/>
      <c r="HG571" s="26"/>
      <c r="HH571" s="29"/>
      <c r="HI571" s="30"/>
      <c r="HJ571" s="30"/>
      <c r="HK571" s="30"/>
      <c r="HL571" s="31"/>
      <c r="HM571" s="31"/>
      <c r="HN571" s="31"/>
      <c r="HO571" s="32"/>
      <c r="HP571" s="32"/>
      <c r="HQ571" s="32"/>
      <c r="HR571" s="32"/>
      <c r="HS571" s="30"/>
      <c r="HT571" s="29"/>
      <c r="HU571" s="30"/>
      <c r="HV571" s="33"/>
      <c r="HW571" s="34"/>
      <c r="HX571" s="36"/>
      <c r="HY571" s="26"/>
      <c r="IB571" s="26"/>
      <c r="IC571" s="29"/>
      <c r="ID571" s="30"/>
      <c r="IE571" s="30"/>
      <c r="IF571" s="30"/>
      <c r="IG571" s="31"/>
      <c r="IH571" s="31"/>
      <c r="II571" s="31"/>
      <c r="IJ571" s="32"/>
      <c r="IK571" s="32"/>
      <c r="IL571" s="32"/>
      <c r="IM571" s="32"/>
      <c r="IN571" s="30"/>
      <c r="IO571" s="29"/>
      <c r="IP571" s="30"/>
      <c r="IQ571" s="33"/>
      <c r="IR571" s="34"/>
      <c r="IS571" s="36"/>
      <c r="IT571" s="26"/>
    </row>
    <row r="572" spans="1:254" s="28" customFormat="1" ht="15">
      <c r="A572" s="27"/>
      <c r="B572" s="26"/>
      <c r="E572" s="26"/>
      <c r="F572" s="29"/>
      <c r="G572" s="30"/>
      <c r="H572" s="30"/>
      <c r="I572" s="30"/>
      <c r="J572" s="31"/>
      <c r="K572" s="31"/>
      <c r="L572" s="31"/>
      <c r="M572" s="32"/>
      <c r="N572" s="32"/>
      <c r="O572" s="32"/>
      <c r="P572" s="32"/>
      <c r="Q572" s="30"/>
      <c r="R572" s="29"/>
      <c r="S572" s="30"/>
      <c r="T572" s="33"/>
      <c r="U572" s="34"/>
      <c r="V572" s="36"/>
      <c r="W572" s="26"/>
      <c r="X572" s="51"/>
      <c r="Y572" s="55"/>
      <c r="Z572" s="26"/>
      <c r="AA572" s="29"/>
      <c r="AB572" s="30"/>
      <c r="AC572" s="30"/>
      <c r="AD572" s="30"/>
      <c r="AE572" s="31"/>
      <c r="AF572" s="31"/>
      <c r="AG572" s="31"/>
      <c r="AH572" s="32"/>
      <c r="AI572" s="32"/>
      <c r="AJ572" s="32"/>
      <c r="AK572" s="32"/>
      <c r="AL572" s="30"/>
      <c r="AM572" s="29"/>
      <c r="AN572" s="30"/>
      <c r="AO572" s="33"/>
      <c r="AP572" s="34"/>
      <c r="AQ572" s="36"/>
      <c r="AR572" s="26"/>
      <c r="AU572" s="26"/>
      <c r="AV572" s="29"/>
      <c r="AW572" s="30"/>
      <c r="AX572" s="30"/>
      <c r="AY572" s="30"/>
      <c r="AZ572" s="31"/>
      <c r="BA572" s="31"/>
      <c r="BB572" s="31"/>
      <c r="BC572" s="32"/>
      <c r="BD572" s="32"/>
      <c r="BE572" s="32"/>
      <c r="BF572" s="32"/>
      <c r="BG572" s="30"/>
      <c r="BH572" s="29"/>
      <c r="BI572" s="30"/>
      <c r="BJ572" s="33"/>
      <c r="BK572" s="34"/>
      <c r="BL572" s="36"/>
      <c r="BM572" s="26"/>
      <c r="BP572" s="26"/>
      <c r="BQ572" s="29"/>
      <c r="BR572" s="30"/>
      <c r="BS572" s="30"/>
      <c r="BT572" s="30"/>
      <c r="BU572" s="31"/>
      <c r="BV572" s="31"/>
      <c r="BW572" s="31"/>
      <c r="BX572" s="32"/>
      <c r="BY572" s="32"/>
      <c r="BZ572" s="32"/>
      <c r="CA572" s="32"/>
      <c r="CB572" s="30"/>
      <c r="CC572" s="29"/>
      <c r="CD572" s="30"/>
      <c r="CE572" s="33"/>
      <c r="CF572" s="34"/>
      <c r="CG572" s="36"/>
      <c r="CH572" s="26"/>
      <c r="CK572" s="26"/>
      <c r="CL572" s="29"/>
      <c r="CM572" s="30"/>
      <c r="CN572" s="30"/>
      <c r="CO572" s="30"/>
      <c r="CP572" s="31"/>
      <c r="CQ572" s="31"/>
      <c r="CR572" s="31"/>
      <c r="CS572" s="32"/>
      <c r="CT572" s="32"/>
      <c r="CU572" s="32"/>
      <c r="CV572" s="32"/>
      <c r="CW572" s="30"/>
      <c r="CX572" s="29"/>
      <c r="CY572" s="30"/>
      <c r="CZ572" s="33"/>
      <c r="DA572" s="34"/>
      <c r="DB572" s="36"/>
      <c r="DC572" s="26"/>
      <c r="DF572" s="26"/>
      <c r="DG572" s="29"/>
      <c r="DH572" s="30"/>
      <c r="DI572" s="30"/>
      <c r="DJ572" s="30"/>
      <c r="DK572" s="31"/>
      <c r="DL572" s="31"/>
      <c r="DM572" s="31"/>
      <c r="DN572" s="32"/>
      <c r="DO572" s="32"/>
      <c r="DP572" s="32"/>
      <c r="DQ572" s="32"/>
      <c r="DR572" s="30"/>
      <c r="DS572" s="29"/>
      <c r="DT572" s="30"/>
      <c r="DU572" s="33"/>
      <c r="DV572" s="34"/>
      <c r="DW572" s="36"/>
      <c r="DX572" s="26"/>
      <c r="EA572" s="26"/>
      <c r="EB572" s="29"/>
      <c r="EC572" s="30"/>
      <c r="ED572" s="30"/>
      <c r="EE572" s="30"/>
      <c r="EF572" s="31"/>
      <c r="EG572" s="31"/>
      <c r="EH572" s="31"/>
      <c r="EI572" s="32"/>
      <c r="EJ572" s="32"/>
      <c r="EK572" s="32"/>
      <c r="EL572" s="32"/>
      <c r="EM572" s="30"/>
      <c r="EN572" s="29"/>
      <c r="EO572" s="30"/>
      <c r="EP572" s="33"/>
      <c r="EQ572" s="34"/>
      <c r="ER572" s="36"/>
      <c r="ES572" s="26"/>
      <c r="EV572" s="26"/>
      <c r="EW572" s="29"/>
      <c r="EX572" s="30"/>
      <c r="EY572" s="30"/>
      <c r="EZ572" s="30"/>
      <c r="FA572" s="31"/>
      <c r="FB572" s="31"/>
      <c r="FC572" s="31"/>
      <c r="FD572" s="32"/>
      <c r="FE572" s="32"/>
      <c r="FF572" s="32"/>
      <c r="FG572" s="32"/>
      <c r="FH572" s="30"/>
      <c r="FI572" s="29"/>
      <c r="FJ572" s="30"/>
      <c r="FK572" s="33"/>
      <c r="FL572" s="34"/>
      <c r="FM572" s="36"/>
      <c r="FN572" s="26"/>
      <c r="FQ572" s="26"/>
      <c r="FR572" s="29"/>
      <c r="FS572" s="30"/>
      <c r="FT572" s="30"/>
      <c r="FU572" s="30"/>
      <c r="FV572" s="31"/>
      <c r="FW572" s="31"/>
      <c r="FX572" s="31"/>
      <c r="FY572" s="32"/>
      <c r="FZ572" s="32"/>
      <c r="GA572" s="32"/>
      <c r="GB572" s="32"/>
      <c r="GC572" s="30"/>
      <c r="GD572" s="29"/>
      <c r="GE572" s="30"/>
      <c r="GF572" s="33"/>
      <c r="GG572" s="34"/>
      <c r="GH572" s="36"/>
      <c r="GI572" s="26"/>
      <c r="GL572" s="26"/>
      <c r="GM572" s="29"/>
      <c r="GN572" s="30"/>
      <c r="GO572" s="30"/>
      <c r="GP572" s="30"/>
      <c r="GQ572" s="31"/>
      <c r="GR572" s="31"/>
      <c r="GS572" s="31"/>
      <c r="GT572" s="32"/>
      <c r="GU572" s="32"/>
      <c r="GV572" s="32"/>
      <c r="GW572" s="32"/>
      <c r="GX572" s="30"/>
      <c r="GY572" s="29"/>
      <c r="GZ572" s="30"/>
      <c r="HA572" s="33"/>
      <c r="HB572" s="34"/>
      <c r="HC572" s="36"/>
      <c r="HD572" s="26"/>
      <c r="HG572" s="26"/>
      <c r="HH572" s="29"/>
      <c r="HI572" s="30"/>
      <c r="HJ572" s="30"/>
      <c r="HK572" s="30"/>
      <c r="HL572" s="31"/>
      <c r="HM572" s="31"/>
      <c r="HN572" s="31"/>
      <c r="HO572" s="32"/>
      <c r="HP572" s="32"/>
      <c r="HQ572" s="32"/>
      <c r="HR572" s="32"/>
      <c r="HS572" s="30"/>
      <c r="HT572" s="29"/>
      <c r="HU572" s="30"/>
      <c r="HV572" s="33"/>
      <c r="HW572" s="34"/>
      <c r="HX572" s="36"/>
      <c r="HY572" s="26"/>
      <c r="IB572" s="26"/>
      <c r="IC572" s="29"/>
      <c r="ID572" s="30"/>
      <c r="IE572" s="30"/>
      <c r="IF572" s="30"/>
      <c r="IG572" s="31"/>
      <c r="IH572" s="31"/>
      <c r="II572" s="31"/>
      <c r="IJ572" s="32"/>
      <c r="IK572" s="32"/>
      <c r="IL572" s="32"/>
      <c r="IM572" s="32"/>
      <c r="IN572" s="30"/>
      <c r="IO572" s="29"/>
      <c r="IP572" s="30"/>
      <c r="IQ572" s="33"/>
      <c r="IR572" s="34"/>
      <c r="IS572" s="36"/>
      <c r="IT572" s="26"/>
    </row>
    <row r="573" spans="1:25" s="40" customFormat="1" ht="15">
      <c r="A573" s="27"/>
      <c r="B573" s="26"/>
      <c r="C573" s="28"/>
      <c r="D573" s="28"/>
      <c r="E573" s="26"/>
      <c r="F573" s="29"/>
      <c r="G573" s="30">
        <f>F573*2.2046</f>
        <v>0</v>
      </c>
      <c r="H573" s="30">
        <f aca="true" t="shared" si="115" ref="H573:I575">(G573-J573)*16</f>
        <v>0</v>
      </c>
      <c r="I573" s="30">
        <f t="shared" si="115"/>
        <v>0</v>
      </c>
      <c r="J573" s="31">
        <f aca="true" t="shared" si="116" ref="J573:K575">ROUNDDOWN(G573,0)</f>
        <v>0</v>
      </c>
      <c r="K573" s="31">
        <f t="shared" si="116"/>
        <v>0</v>
      </c>
      <c r="L573" s="31">
        <f>ROUND(I573,0)</f>
        <v>0</v>
      </c>
      <c r="M573" s="32"/>
      <c r="N573" s="32"/>
      <c r="O573" s="32"/>
      <c r="P573" s="32"/>
      <c r="Q573" s="30"/>
      <c r="R573" s="26"/>
      <c r="S573" s="30"/>
      <c r="T573" s="33"/>
      <c r="U573" s="34"/>
      <c r="X573" s="52"/>
      <c r="Y573" s="41"/>
    </row>
    <row r="574" spans="1:254" s="28" customFormat="1" ht="15">
      <c r="A574" s="27"/>
      <c r="B574" s="26"/>
      <c r="E574" s="26"/>
      <c r="F574" s="29"/>
      <c r="G574" s="30">
        <f>F574*2.2046</f>
        <v>0</v>
      </c>
      <c r="H574" s="30">
        <f t="shared" si="115"/>
        <v>0</v>
      </c>
      <c r="I574" s="30">
        <f t="shared" si="115"/>
        <v>0</v>
      </c>
      <c r="J574" s="31">
        <f t="shared" si="116"/>
        <v>0</v>
      </c>
      <c r="K574" s="31">
        <f t="shared" si="116"/>
        <v>0</v>
      </c>
      <c r="L574" s="31">
        <f>ROUND(I574,0)</f>
        <v>0</v>
      </c>
      <c r="M574" s="32"/>
      <c r="N574" s="32"/>
      <c r="O574" s="32"/>
      <c r="P574" s="32"/>
      <c r="Q574" s="30"/>
      <c r="R574" s="26"/>
      <c r="S574" s="30"/>
      <c r="T574" s="33"/>
      <c r="U574" s="34"/>
      <c r="V574" s="36"/>
      <c r="W574" s="26"/>
      <c r="X574" s="51"/>
      <c r="Y574" s="55"/>
      <c r="Z574" s="26"/>
      <c r="AA574" s="29"/>
      <c r="AB574" s="30"/>
      <c r="AC574" s="30"/>
      <c r="AD574" s="30"/>
      <c r="AE574" s="31"/>
      <c r="AF574" s="31"/>
      <c r="AG574" s="31"/>
      <c r="AH574" s="32"/>
      <c r="AI574" s="32"/>
      <c r="AJ574" s="32"/>
      <c r="AK574" s="32"/>
      <c r="AL574" s="30"/>
      <c r="AM574" s="29"/>
      <c r="AN574" s="30"/>
      <c r="AO574" s="33"/>
      <c r="AP574" s="34"/>
      <c r="AQ574" s="36"/>
      <c r="AR574" s="26"/>
      <c r="AU574" s="26"/>
      <c r="AV574" s="29"/>
      <c r="AW574" s="30"/>
      <c r="AX574" s="30"/>
      <c r="AY574" s="30"/>
      <c r="AZ574" s="31"/>
      <c r="BA574" s="31"/>
      <c r="BB574" s="31"/>
      <c r="BC574" s="32"/>
      <c r="BD574" s="32"/>
      <c r="BE574" s="32"/>
      <c r="BF574" s="32"/>
      <c r="BG574" s="30"/>
      <c r="BH574" s="29"/>
      <c r="BI574" s="30"/>
      <c r="BJ574" s="33"/>
      <c r="BK574" s="34"/>
      <c r="BL574" s="36"/>
      <c r="BM574" s="26"/>
      <c r="BP574" s="26"/>
      <c r="BQ574" s="29"/>
      <c r="BR574" s="30"/>
      <c r="BS574" s="30"/>
      <c r="BT574" s="30"/>
      <c r="BU574" s="31"/>
      <c r="BV574" s="31"/>
      <c r="BW574" s="31"/>
      <c r="BX574" s="32"/>
      <c r="BY574" s="32"/>
      <c r="BZ574" s="32"/>
      <c r="CA574" s="32"/>
      <c r="CB574" s="30"/>
      <c r="CC574" s="29"/>
      <c r="CD574" s="30"/>
      <c r="CE574" s="33"/>
      <c r="CF574" s="34"/>
      <c r="CG574" s="36"/>
      <c r="CH574" s="26"/>
      <c r="CK574" s="26"/>
      <c r="CL574" s="29"/>
      <c r="CM574" s="30"/>
      <c r="CN574" s="30"/>
      <c r="CO574" s="30"/>
      <c r="CP574" s="31"/>
      <c r="CQ574" s="31"/>
      <c r="CR574" s="31"/>
      <c r="CS574" s="32"/>
      <c r="CT574" s="32"/>
      <c r="CU574" s="32"/>
      <c r="CV574" s="32"/>
      <c r="CW574" s="30"/>
      <c r="CX574" s="29"/>
      <c r="CY574" s="30"/>
      <c r="CZ574" s="33"/>
      <c r="DA574" s="34"/>
      <c r="DB574" s="36"/>
      <c r="DC574" s="26"/>
      <c r="DF574" s="26"/>
      <c r="DG574" s="29"/>
      <c r="DH574" s="30"/>
      <c r="DI574" s="30"/>
      <c r="DJ574" s="30"/>
      <c r="DK574" s="31"/>
      <c r="DL574" s="31"/>
      <c r="DM574" s="31"/>
      <c r="DN574" s="32"/>
      <c r="DO574" s="32"/>
      <c r="DP574" s="32"/>
      <c r="DQ574" s="32"/>
      <c r="DR574" s="30"/>
      <c r="DS574" s="29"/>
      <c r="DT574" s="30"/>
      <c r="DU574" s="33"/>
      <c r="DV574" s="34"/>
      <c r="DW574" s="36"/>
      <c r="DX574" s="26"/>
      <c r="EA574" s="26"/>
      <c r="EB574" s="29"/>
      <c r="EC574" s="30"/>
      <c r="ED574" s="30"/>
      <c r="EE574" s="30"/>
      <c r="EF574" s="31"/>
      <c r="EG574" s="31"/>
      <c r="EH574" s="31"/>
      <c r="EI574" s="32"/>
      <c r="EJ574" s="32"/>
      <c r="EK574" s="32"/>
      <c r="EL574" s="32"/>
      <c r="EM574" s="30"/>
      <c r="EN574" s="29"/>
      <c r="EO574" s="30"/>
      <c r="EP574" s="33"/>
      <c r="EQ574" s="34"/>
      <c r="ER574" s="36"/>
      <c r="ES574" s="26"/>
      <c r="EV574" s="26"/>
      <c r="EW574" s="29"/>
      <c r="EX574" s="30"/>
      <c r="EY574" s="30"/>
      <c r="EZ574" s="30"/>
      <c r="FA574" s="31"/>
      <c r="FB574" s="31"/>
      <c r="FC574" s="31"/>
      <c r="FD574" s="32"/>
      <c r="FE574" s="32"/>
      <c r="FF574" s="32"/>
      <c r="FG574" s="32"/>
      <c r="FH574" s="30"/>
      <c r="FI574" s="29"/>
      <c r="FJ574" s="30"/>
      <c r="FK574" s="33"/>
      <c r="FL574" s="34"/>
      <c r="FM574" s="36"/>
      <c r="FN574" s="26"/>
      <c r="FQ574" s="26"/>
      <c r="FR574" s="29"/>
      <c r="FS574" s="30"/>
      <c r="FT574" s="30"/>
      <c r="FU574" s="30"/>
      <c r="FV574" s="31"/>
      <c r="FW574" s="31"/>
      <c r="FX574" s="31"/>
      <c r="FY574" s="32"/>
      <c r="FZ574" s="32"/>
      <c r="GA574" s="32"/>
      <c r="GB574" s="32"/>
      <c r="GC574" s="30"/>
      <c r="GD574" s="29"/>
      <c r="GE574" s="30"/>
      <c r="GF574" s="33"/>
      <c r="GG574" s="34"/>
      <c r="GH574" s="36"/>
      <c r="GI574" s="26"/>
      <c r="GL574" s="26"/>
      <c r="GM574" s="29"/>
      <c r="GN574" s="30"/>
      <c r="GO574" s="30"/>
      <c r="GP574" s="30"/>
      <c r="GQ574" s="31"/>
      <c r="GR574" s="31"/>
      <c r="GS574" s="31"/>
      <c r="GT574" s="32"/>
      <c r="GU574" s="32"/>
      <c r="GV574" s="32"/>
      <c r="GW574" s="32"/>
      <c r="GX574" s="30"/>
      <c r="GY574" s="29"/>
      <c r="GZ574" s="30"/>
      <c r="HA574" s="33"/>
      <c r="HB574" s="34"/>
      <c r="HC574" s="36"/>
      <c r="HD574" s="26"/>
      <c r="HG574" s="26"/>
      <c r="HH574" s="29"/>
      <c r="HI574" s="30"/>
      <c r="HJ574" s="30"/>
      <c r="HK574" s="30"/>
      <c r="HL574" s="31"/>
      <c r="HM574" s="31"/>
      <c r="HN574" s="31"/>
      <c r="HO574" s="32"/>
      <c r="HP574" s="32"/>
      <c r="HQ574" s="32"/>
      <c r="HR574" s="32"/>
      <c r="HS574" s="30"/>
      <c r="HT574" s="29"/>
      <c r="HU574" s="30"/>
      <c r="HV574" s="33"/>
      <c r="HW574" s="34"/>
      <c r="HX574" s="36"/>
      <c r="HY574" s="26"/>
      <c r="IB574" s="26"/>
      <c r="IC574" s="29"/>
      <c r="ID574" s="30"/>
      <c r="IE574" s="30"/>
      <c r="IF574" s="30"/>
      <c r="IG574" s="31"/>
      <c r="IH574" s="31"/>
      <c r="II574" s="31"/>
      <c r="IJ574" s="32"/>
      <c r="IK574" s="32"/>
      <c r="IL574" s="32"/>
      <c r="IM574" s="32"/>
      <c r="IN574" s="30"/>
      <c r="IO574" s="29"/>
      <c r="IP574" s="30"/>
      <c r="IQ574" s="33"/>
      <c r="IR574" s="34"/>
      <c r="IS574" s="36"/>
      <c r="IT574" s="26"/>
    </row>
    <row r="575" spans="7:16" ht="15">
      <c r="G575" s="30">
        <f>F575*2.2046</f>
        <v>0</v>
      </c>
      <c r="H575" s="30">
        <f t="shared" si="115"/>
        <v>0</v>
      </c>
      <c r="I575" s="30">
        <f t="shared" si="115"/>
        <v>0</v>
      </c>
      <c r="J575" s="31">
        <f t="shared" si="116"/>
        <v>0</v>
      </c>
      <c r="K575" s="31">
        <f t="shared" si="116"/>
        <v>0</v>
      </c>
      <c r="L575" s="31">
        <f>ROUND(I575,0)</f>
        <v>0</v>
      </c>
      <c r="M575" s="32"/>
      <c r="N575" s="32"/>
      <c r="O575" s="32"/>
      <c r="P575" s="32"/>
    </row>
    <row r="576" spans="7:18" ht="15">
      <c r="G576" s="30"/>
      <c r="H576" s="30"/>
      <c r="I576" s="30"/>
      <c r="J576" s="31"/>
      <c r="K576" s="31"/>
      <c r="L576" s="31"/>
      <c r="M576" s="32"/>
      <c r="N576" s="32"/>
      <c r="O576" s="32"/>
      <c r="P576" s="32"/>
      <c r="R576" s="29"/>
    </row>
    <row r="577" spans="7:16" ht="15">
      <c r="G577" s="30">
        <f>F577*2.2046</f>
        <v>0</v>
      </c>
      <c r="H577" s="30">
        <f>(G577-J577)*16</f>
        <v>0</v>
      </c>
      <c r="I577" s="30">
        <f>(H577-K577)*16</f>
        <v>0</v>
      </c>
      <c r="J577" s="31">
        <f>ROUNDDOWN(G577,0)</f>
        <v>0</v>
      </c>
      <c r="K577" s="31">
        <f>ROUNDDOWN(H577,0)</f>
        <v>0</v>
      </c>
      <c r="L577" s="31">
        <f>ROUND(I577,0)</f>
        <v>0</v>
      </c>
      <c r="M577" s="32"/>
      <c r="N577" s="32"/>
      <c r="O577" s="32"/>
      <c r="P577" s="32"/>
    </row>
    <row r="578" spans="7:16" ht="15">
      <c r="G578" s="30">
        <f>F578*2.2046</f>
        <v>0</v>
      </c>
      <c r="H578" s="30">
        <f>(G578-J578)*16</f>
        <v>0</v>
      </c>
      <c r="I578" s="30">
        <f>(H578-K578)*16</f>
        <v>0</v>
      </c>
      <c r="J578" s="31">
        <f>ROUNDDOWN(G578,0)</f>
        <v>0</v>
      </c>
      <c r="K578" s="31">
        <f>ROUNDDOWN(H578,0)</f>
        <v>0</v>
      </c>
      <c r="L578" s="31">
        <f>ROUND(I578,0)</f>
        <v>0</v>
      </c>
      <c r="M578" s="32"/>
      <c r="N578" s="32"/>
      <c r="O578" s="32"/>
      <c r="P578" s="32"/>
    </row>
    <row r="579" spans="7:18" ht="15">
      <c r="G579" s="30"/>
      <c r="H579" s="30"/>
      <c r="I579" s="30"/>
      <c r="J579" s="31"/>
      <c r="K579" s="31"/>
      <c r="L579" s="31"/>
      <c r="M579" s="32"/>
      <c r="N579" s="32"/>
      <c r="O579" s="32"/>
      <c r="P579" s="32"/>
      <c r="R579" s="29"/>
    </row>
    <row r="580" spans="1:25" s="40" customFormat="1" ht="15">
      <c r="A580" s="27"/>
      <c r="B580" s="26"/>
      <c r="C580" s="28"/>
      <c r="D580" s="28"/>
      <c r="E580" s="26"/>
      <c r="F580" s="29"/>
      <c r="G580" s="30"/>
      <c r="H580" s="30"/>
      <c r="I580" s="30"/>
      <c r="J580" s="31"/>
      <c r="K580" s="31"/>
      <c r="L580" s="31"/>
      <c r="M580" s="32"/>
      <c r="N580" s="32"/>
      <c r="O580" s="32"/>
      <c r="P580" s="32"/>
      <c r="Q580" s="30"/>
      <c r="R580" s="29"/>
      <c r="S580" s="30"/>
      <c r="T580" s="33"/>
      <c r="U580" s="34"/>
      <c r="X580" s="52"/>
      <c r="Y580" s="41"/>
    </row>
    <row r="581" spans="7:16" ht="15">
      <c r="G581" s="30">
        <f>F581*2.2046</f>
        <v>0</v>
      </c>
      <c r="H581" s="30">
        <f>(G581-J581)*16</f>
        <v>0</v>
      </c>
      <c r="I581" s="30">
        <f>(H581-K581)*16</f>
        <v>0</v>
      </c>
      <c r="J581" s="31">
        <f>ROUNDDOWN(G581,0)</f>
        <v>0</v>
      </c>
      <c r="K581" s="31">
        <f>ROUNDDOWN(H581,0)</f>
        <v>0</v>
      </c>
      <c r="L581" s="31">
        <f>ROUND(I581,0)</f>
        <v>0</v>
      </c>
      <c r="M581" s="32"/>
      <c r="N581" s="32"/>
      <c r="O581" s="32"/>
      <c r="P581" s="32"/>
    </row>
    <row r="582" spans="1:254" s="28" customFormat="1" ht="15">
      <c r="A582" s="27"/>
      <c r="B582" s="26"/>
      <c r="E582" s="26"/>
      <c r="F582" s="29"/>
      <c r="G582" s="30">
        <f>F582*2.2046</f>
        <v>0</v>
      </c>
      <c r="H582" s="30">
        <f>(G582-J582)*16</f>
        <v>0</v>
      </c>
      <c r="I582" s="30">
        <f>(H582-K582)*16</f>
        <v>0</v>
      </c>
      <c r="J582" s="31">
        <f>ROUNDDOWN(G582,0)</f>
        <v>0</v>
      </c>
      <c r="K582" s="31">
        <f>ROUNDDOWN(H582,0)</f>
        <v>0</v>
      </c>
      <c r="L582" s="31">
        <f>ROUND(I582,0)</f>
        <v>0</v>
      </c>
      <c r="M582" s="32">
        <f>IF(N582=16,J582+1,J582)</f>
        <v>0</v>
      </c>
      <c r="N582" s="32"/>
      <c r="O582" s="32"/>
      <c r="P582" s="32"/>
      <c r="Q582" s="30"/>
      <c r="R582" s="26"/>
      <c r="S582" s="30"/>
      <c r="T582" s="33"/>
      <c r="U582" s="34"/>
      <c r="V582" s="36"/>
      <c r="W582" s="26"/>
      <c r="X582" s="51"/>
      <c r="Y582" s="55"/>
      <c r="Z582" s="26"/>
      <c r="AA582" s="29"/>
      <c r="AB582" s="30"/>
      <c r="AC582" s="30"/>
      <c r="AD582" s="30"/>
      <c r="AE582" s="31"/>
      <c r="AF582" s="31"/>
      <c r="AG582" s="31"/>
      <c r="AH582" s="32"/>
      <c r="AI582" s="32"/>
      <c r="AJ582" s="32"/>
      <c r="AK582" s="32"/>
      <c r="AL582" s="30"/>
      <c r="AM582" s="29"/>
      <c r="AN582" s="30"/>
      <c r="AO582" s="33"/>
      <c r="AP582" s="34"/>
      <c r="AQ582" s="36"/>
      <c r="AR582" s="26"/>
      <c r="AU582" s="26"/>
      <c r="AV582" s="29"/>
      <c r="AW582" s="30"/>
      <c r="AX582" s="30"/>
      <c r="AY582" s="30"/>
      <c r="AZ582" s="31"/>
      <c r="BA582" s="31"/>
      <c r="BB582" s="31"/>
      <c r="BC582" s="32"/>
      <c r="BD582" s="32"/>
      <c r="BE582" s="32"/>
      <c r="BF582" s="32"/>
      <c r="BG582" s="30"/>
      <c r="BH582" s="29"/>
      <c r="BI582" s="30"/>
      <c r="BJ582" s="33"/>
      <c r="BK582" s="34"/>
      <c r="BL582" s="36"/>
      <c r="BM582" s="26"/>
      <c r="BP582" s="26"/>
      <c r="BQ582" s="29"/>
      <c r="BR582" s="30"/>
      <c r="BS582" s="30"/>
      <c r="BT582" s="30"/>
      <c r="BU582" s="31"/>
      <c r="BV582" s="31"/>
      <c r="BW582" s="31"/>
      <c r="BX582" s="32"/>
      <c r="BY582" s="32"/>
      <c r="BZ582" s="32"/>
      <c r="CA582" s="32"/>
      <c r="CB582" s="30"/>
      <c r="CC582" s="29"/>
      <c r="CD582" s="30"/>
      <c r="CE582" s="33"/>
      <c r="CF582" s="34"/>
      <c r="CG582" s="36"/>
      <c r="CH582" s="26"/>
      <c r="CK582" s="26"/>
      <c r="CL582" s="29"/>
      <c r="CM582" s="30"/>
      <c r="CN582" s="30"/>
      <c r="CO582" s="30"/>
      <c r="CP582" s="31"/>
      <c r="CQ582" s="31"/>
      <c r="CR582" s="31"/>
      <c r="CS582" s="32"/>
      <c r="CT582" s="32"/>
      <c r="CU582" s="32"/>
      <c r="CV582" s="32"/>
      <c r="CW582" s="30"/>
      <c r="CX582" s="29"/>
      <c r="CY582" s="30"/>
      <c r="CZ582" s="33"/>
      <c r="DA582" s="34"/>
      <c r="DB582" s="36"/>
      <c r="DC582" s="26"/>
      <c r="DF582" s="26"/>
      <c r="DG582" s="29"/>
      <c r="DH582" s="30"/>
      <c r="DI582" s="30"/>
      <c r="DJ582" s="30"/>
      <c r="DK582" s="31"/>
      <c r="DL582" s="31"/>
      <c r="DM582" s="31"/>
      <c r="DN582" s="32"/>
      <c r="DO582" s="32"/>
      <c r="DP582" s="32"/>
      <c r="DQ582" s="32"/>
      <c r="DR582" s="30"/>
      <c r="DS582" s="29"/>
      <c r="DT582" s="30"/>
      <c r="DU582" s="33"/>
      <c r="DV582" s="34"/>
      <c r="DW582" s="36"/>
      <c r="DX582" s="26"/>
      <c r="EA582" s="26"/>
      <c r="EB582" s="29"/>
      <c r="EC582" s="30"/>
      <c r="ED582" s="30"/>
      <c r="EE582" s="30"/>
      <c r="EF582" s="31"/>
      <c r="EG582" s="31"/>
      <c r="EH582" s="31"/>
      <c r="EI582" s="32"/>
      <c r="EJ582" s="32"/>
      <c r="EK582" s="32"/>
      <c r="EL582" s="32"/>
      <c r="EM582" s="30"/>
      <c r="EN582" s="29"/>
      <c r="EO582" s="30"/>
      <c r="EP582" s="33"/>
      <c r="EQ582" s="34"/>
      <c r="ER582" s="36"/>
      <c r="ES582" s="26"/>
      <c r="EV582" s="26"/>
      <c r="EW582" s="29"/>
      <c r="EX582" s="30"/>
      <c r="EY582" s="30"/>
      <c r="EZ582" s="30"/>
      <c r="FA582" s="31"/>
      <c r="FB582" s="31"/>
      <c r="FC582" s="31"/>
      <c r="FD582" s="32"/>
      <c r="FE582" s="32"/>
      <c r="FF582" s="32"/>
      <c r="FG582" s="32"/>
      <c r="FH582" s="30"/>
      <c r="FI582" s="29"/>
      <c r="FJ582" s="30"/>
      <c r="FK582" s="33"/>
      <c r="FL582" s="34"/>
      <c r="FM582" s="36"/>
      <c r="FN582" s="26"/>
      <c r="FQ582" s="26"/>
      <c r="FR582" s="29"/>
      <c r="FS582" s="30"/>
      <c r="FT582" s="30"/>
      <c r="FU582" s="30"/>
      <c r="FV582" s="31"/>
      <c r="FW582" s="31"/>
      <c r="FX582" s="31"/>
      <c r="FY582" s="32"/>
      <c r="FZ582" s="32"/>
      <c r="GA582" s="32"/>
      <c r="GB582" s="32"/>
      <c r="GC582" s="30"/>
      <c r="GD582" s="29"/>
      <c r="GE582" s="30"/>
      <c r="GF582" s="33"/>
      <c r="GG582" s="34"/>
      <c r="GH582" s="36"/>
      <c r="GI582" s="26"/>
      <c r="GL582" s="26"/>
      <c r="GM582" s="29"/>
      <c r="GN582" s="30"/>
      <c r="GO582" s="30"/>
      <c r="GP582" s="30"/>
      <c r="GQ582" s="31"/>
      <c r="GR582" s="31"/>
      <c r="GS582" s="31"/>
      <c r="GT582" s="32"/>
      <c r="GU582" s="32"/>
      <c r="GV582" s="32"/>
      <c r="GW582" s="32"/>
      <c r="GX582" s="30"/>
      <c r="GY582" s="29"/>
      <c r="GZ582" s="30"/>
      <c r="HA582" s="33"/>
      <c r="HB582" s="34"/>
      <c r="HC582" s="36"/>
      <c r="HD582" s="26"/>
      <c r="HG582" s="26"/>
      <c r="HH582" s="29"/>
      <c r="HI582" s="30"/>
      <c r="HJ582" s="30"/>
      <c r="HK582" s="30"/>
      <c r="HL582" s="31"/>
      <c r="HM582" s="31"/>
      <c r="HN582" s="31"/>
      <c r="HO582" s="32"/>
      <c r="HP582" s="32"/>
      <c r="HQ582" s="32"/>
      <c r="HR582" s="32"/>
      <c r="HS582" s="30"/>
      <c r="HT582" s="29"/>
      <c r="HU582" s="30"/>
      <c r="HV582" s="33"/>
      <c r="HW582" s="34"/>
      <c r="HX582" s="36"/>
      <c r="HY582" s="26"/>
      <c r="IB582" s="26"/>
      <c r="IC582" s="29"/>
      <c r="ID582" s="30"/>
      <c r="IE582" s="30"/>
      <c r="IF582" s="30"/>
      <c r="IG582" s="31"/>
      <c r="IH582" s="31"/>
      <c r="II582" s="31"/>
      <c r="IJ582" s="32"/>
      <c r="IK582" s="32"/>
      <c r="IL582" s="32"/>
      <c r="IM582" s="32"/>
      <c r="IN582" s="30"/>
      <c r="IO582" s="29"/>
      <c r="IP582" s="30"/>
      <c r="IQ582" s="33"/>
      <c r="IR582" s="34"/>
      <c r="IS582" s="36"/>
      <c r="IT582" s="26"/>
    </row>
    <row r="583" spans="7:20" ht="15" customHeight="1">
      <c r="G583" s="30"/>
      <c r="H583" s="30"/>
      <c r="I583" s="30"/>
      <c r="J583" s="31"/>
      <c r="K583" s="31"/>
      <c r="L583" s="31"/>
      <c r="M583" s="32"/>
      <c r="N583" s="32"/>
      <c r="O583" s="32"/>
      <c r="P583" s="32"/>
      <c r="R583" s="29"/>
      <c r="T583" s="39"/>
    </row>
    <row r="584" spans="7:18" ht="15">
      <c r="G584" s="30"/>
      <c r="H584" s="30"/>
      <c r="I584" s="30"/>
      <c r="J584" s="31"/>
      <c r="K584" s="31"/>
      <c r="L584" s="31"/>
      <c r="M584" s="32"/>
      <c r="N584" s="32"/>
      <c r="O584" s="32"/>
      <c r="P584" s="32"/>
      <c r="R584" s="29"/>
    </row>
    <row r="585" spans="7:18" ht="15">
      <c r="G585" s="30"/>
      <c r="H585" s="30"/>
      <c r="I585" s="30"/>
      <c r="J585" s="31"/>
      <c r="K585" s="31"/>
      <c r="L585" s="31"/>
      <c r="M585" s="32"/>
      <c r="N585" s="32"/>
      <c r="O585" s="32"/>
      <c r="P585" s="32"/>
      <c r="R585" s="29"/>
    </row>
    <row r="586" spans="1:25" s="40" customFormat="1" ht="15">
      <c r="A586" s="27"/>
      <c r="B586" s="26"/>
      <c r="C586" s="28"/>
      <c r="D586" s="28"/>
      <c r="E586" s="26"/>
      <c r="F586" s="29"/>
      <c r="G586" s="30">
        <f>F586*2.2046</f>
        <v>0</v>
      </c>
      <c r="H586" s="30">
        <f>(G586-J586)*16</f>
        <v>0</v>
      </c>
      <c r="I586" s="30">
        <f>(H586-K586)*16</f>
        <v>0</v>
      </c>
      <c r="J586" s="31">
        <f>ROUNDDOWN(G586,0)</f>
        <v>0</v>
      </c>
      <c r="K586" s="31">
        <f>ROUNDDOWN(H586,0)</f>
        <v>0</v>
      </c>
      <c r="L586" s="31">
        <f>ROUND(I586,0)</f>
        <v>0</v>
      </c>
      <c r="M586" s="32"/>
      <c r="N586" s="32"/>
      <c r="O586" s="32"/>
      <c r="P586" s="32"/>
      <c r="Q586" s="30"/>
      <c r="R586" s="26"/>
      <c r="S586" s="30"/>
      <c r="T586" s="33"/>
      <c r="U586" s="34"/>
      <c r="X586" s="52"/>
      <c r="Y586" s="41"/>
    </row>
    <row r="587" spans="1:25" s="40" customFormat="1" ht="15">
      <c r="A587" s="27"/>
      <c r="B587" s="26"/>
      <c r="C587" s="28"/>
      <c r="D587" s="28"/>
      <c r="E587" s="26"/>
      <c r="F587" s="29"/>
      <c r="G587" s="30">
        <f>F587*2.2046</f>
        <v>0</v>
      </c>
      <c r="H587" s="30">
        <f>(G587-J587)*16</f>
        <v>0</v>
      </c>
      <c r="I587" s="30">
        <f>(H587-K587)*16</f>
        <v>0</v>
      </c>
      <c r="J587" s="31">
        <f>ROUNDDOWN(G587,0)</f>
        <v>0</v>
      </c>
      <c r="K587" s="31">
        <f>ROUNDDOWN(H587,0)</f>
        <v>0</v>
      </c>
      <c r="L587" s="31">
        <f>ROUND(I587,0)</f>
        <v>0</v>
      </c>
      <c r="M587" s="32"/>
      <c r="N587" s="32"/>
      <c r="O587" s="32"/>
      <c r="P587" s="32"/>
      <c r="Q587" s="30"/>
      <c r="R587" s="26"/>
      <c r="S587" s="30"/>
      <c r="T587" s="33"/>
      <c r="U587" s="34"/>
      <c r="X587" s="52"/>
      <c r="Y587" s="41"/>
    </row>
    <row r="588" spans="7:18" ht="15">
      <c r="G588" s="30"/>
      <c r="H588" s="30"/>
      <c r="I588" s="30"/>
      <c r="J588" s="31"/>
      <c r="K588" s="31"/>
      <c r="L588" s="31"/>
      <c r="M588" s="32"/>
      <c r="N588" s="32"/>
      <c r="O588" s="32"/>
      <c r="P588" s="32"/>
      <c r="R588" s="29"/>
    </row>
    <row r="589" spans="7:18" ht="15">
      <c r="G589" s="30"/>
      <c r="H589" s="30"/>
      <c r="I589" s="30"/>
      <c r="J589" s="31"/>
      <c r="K589" s="31"/>
      <c r="L589" s="31"/>
      <c r="M589" s="32"/>
      <c r="N589" s="32"/>
      <c r="O589" s="32"/>
      <c r="P589" s="32"/>
      <c r="R589" s="29"/>
    </row>
    <row r="590" spans="1:254" s="28" customFormat="1" ht="15">
      <c r="A590" s="27"/>
      <c r="B590" s="26"/>
      <c r="E590" s="26"/>
      <c r="F590" s="29"/>
      <c r="G590" s="30"/>
      <c r="H590" s="30"/>
      <c r="I590" s="30"/>
      <c r="J590" s="31"/>
      <c r="K590" s="31"/>
      <c r="L590" s="31"/>
      <c r="M590" s="32"/>
      <c r="N590" s="32"/>
      <c r="O590" s="32"/>
      <c r="P590" s="32"/>
      <c r="Q590" s="30"/>
      <c r="R590" s="29"/>
      <c r="S590" s="30"/>
      <c r="T590" s="33"/>
      <c r="U590" s="34"/>
      <c r="V590" s="36"/>
      <c r="W590" s="26"/>
      <c r="X590" s="51"/>
      <c r="Y590" s="55"/>
      <c r="Z590" s="26"/>
      <c r="AA590" s="29"/>
      <c r="AB590" s="30"/>
      <c r="AC590" s="30"/>
      <c r="AD590" s="30"/>
      <c r="AE590" s="31"/>
      <c r="AF590" s="31"/>
      <c r="AG590" s="31"/>
      <c r="AH590" s="32"/>
      <c r="AI590" s="32"/>
      <c r="AJ590" s="32"/>
      <c r="AK590" s="32"/>
      <c r="AL590" s="30"/>
      <c r="AM590" s="29"/>
      <c r="AN590" s="30"/>
      <c r="AO590" s="33"/>
      <c r="AP590" s="34"/>
      <c r="AQ590" s="36"/>
      <c r="AR590" s="26"/>
      <c r="AU590" s="26"/>
      <c r="AV590" s="29"/>
      <c r="AW590" s="30"/>
      <c r="AX590" s="30"/>
      <c r="AY590" s="30"/>
      <c r="AZ590" s="31"/>
      <c r="BA590" s="31"/>
      <c r="BB590" s="31"/>
      <c r="BC590" s="32"/>
      <c r="BD590" s="32"/>
      <c r="BE590" s="32"/>
      <c r="BF590" s="32"/>
      <c r="BG590" s="30"/>
      <c r="BH590" s="29"/>
      <c r="BI590" s="30"/>
      <c r="BJ590" s="33"/>
      <c r="BK590" s="34"/>
      <c r="BL590" s="36"/>
      <c r="BM590" s="26"/>
      <c r="BP590" s="26"/>
      <c r="BQ590" s="29"/>
      <c r="BR590" s="30"/>
      <c r="BS590" s="30"/>
      <c r="BT590" s="30"/>
      <c r="BU590" s="31"/>
      <c r="BV590" s="31"/>
      <c r="BW590" s="31"/>
      <c r="BX590" s="32"/>
      <c r="BY590" s="32"/>
      <c r="BZ590" s="32"/>
      <c r="CA590" s="32"/>
      <c r="CB590" s="30"/>
      <c r="CC590" s="29"/>
      <c r="CD590" s="30"/>
      <c r="CE590" s="33"/>
      <c r="CF590" s="34"/>
      <c r="CG590" s="36"/>
      <c r="CH590" s="26"/>
      <c r="CK590" s="26"/>
      <c r="CL590" s="29"/>
      <c r="CM590" s="30"/>
      <c r="CN590" s="30"/>
      <c r="CO590" s="30"/>
      <c r="CP590" s="31"/>
      <c r="CQ590" s="31"/>
      <c r="CR590" s="31"/>
      <c r="CS590" s="32"/>
      <c r="CT590" s="32"/>
      <c r="CU590" s="32"/>
      <c r="CV590" s="32"/>
      <c r="CW590" s="30"/>
      <c r="CX590" s="29"/>
      <c r="CY590" s="30"/>
      <c r="CZ590" s="33"/>
      <c r="DA590" s="34"/>
      <c r="DB590" s="36"/>
      <c r="DC590" s="26"/>
      <c r="DF590" s="26"/>
      <c r="DG590" s="29"/>
      <c r="DH590" s="30"/>
      <c r="DI590" s="30"/>
      <c r="DJ590" s="30"/>
      <c r="DK590" s="31"/>
      <c r="DL590" s="31"/>
      <c r="DM590" s="31"/>
      <c r="DN590" s="32"/>
      <c r="DO590" s="32"/>
      <c r="DP590" s="32"/>
      <c r="DQ590" s="32"/>
      <c r="DR590" s="30"/>
      <c r="DS590" s="29"/>
      <c r="DT590" s="30"/>
      <c r="DU590" s="33"/>
      <c r="DV590" s="34"/>
      <c r="DW590" s="36"/>
      <c r="DX590" s="26"/>
      <c r="EA590" s="26"/>
      <c r="EB590" s="29"/>
      <c r="EC590" s="30"/>
      <c r="ED590" s="30"/>
      <c r="EE590" s="30"/>
      <c r="EF590" s="31"/>
      <c r="EG590" s="31"/>
      <c r="EH590" s="31"/>
      <c r="EI590" s="32"/>
      <c r="EJ590" s="32"/>
      <c r="EK590" s="32"/>
      <c r="EL590" s="32"/>
      <c r="EM590" s="30"/>
      <c r="EN590" s="29"/>
      <c r="EO590" s="30"/>
      <c r="EP590" s="33"/>
      <c r="EQ590" s="34"/>
      <c r="ER590" s="36"/>
      <c r="ES590" s="26"/>
      <c r="EV590" s="26"/>
      <c r="EW590" s="29"/>
      <c r="EX590" s="30"/>
      <c r="EY590" s="30"/>
      <c r="EZ590" s="30"/>
      <c r="FA590" s="31"/>
      <c r="FB590" s="31"/>
      <c r="FC590" s="31"/>
      <c r="FD590" s="32"/>
      <c r="FE590" s="32"/>
      <c r="FF590" s="32"/>
      <c r="FG590" s="32"/>
      <c r="FH590" s="30"/>
      <c r="FI590" s="29"/>
      <c r="FJ590" s="30"/>
      <c r="FK590" s="33"/>
      <c r="FL590" s="34"/>
      <c r="FM590" s="36"/>
      <c r="FN590" s="26"/>
      <c r="FQ590" s="26"/>
      <c r="FR590" s="29"/>
      <c r="FS590" s="30"/>
      <c r="FT590" s="30"/>
      <c r="FU590" s="30"/>
      <c r="FV590" s="31"/>
      <c r="FW590" s="31"/>
      <c r="FX590" s="31"/>
      <c r="FY590" s="32"/>
      <c r="FZ590" s="32"/>
      <c r="GA590" s="32"/>
      <c r="GB590" s="32"/>
      <c r="GC590" s="30"/>
      <c r="GD590" s="29"/>
      <c r="GE590" s="30"/>
      <c r="GF590" s="33"/>
      <c r="GG590" s="34"/>
      <c r="GH590" s="36"/>
      <c r="GI590" s="26"/>
      <c r="GL590" s="26"/>
      <c r="GM590" s="29"/>
      <c r="GN590" s="30"/>
      <c r="GO590" s="30"/>
      <c r="GP590" s="30"/>
      <c r="GQ590" s="31"/>
      <c r="GR590" s="31"/>
      <c r="GS590" s="31"/>
      <c r="GT590" s="32"/>
      <c r="GU590" s="32"/>
      <c r="GV590" s="32"/>
      <c r="GW590" s="32"/>
      <c r="GX590" s="30"/>
      <c r="GY590" s="29"/>
      <c r="GZ590" s="30"/>
      <c r="HA590" s="33"/>
      <c r="HB590" s="34"/>
      <c r="HC590" s="36"/>
      <c r="HD590" s="26"/>
      <c r="HG590" s="26"/>
      <c r="HH590" s="29"/>
      <c r="HI590" s="30"/>
      <c r="HJ590" s="30"/>
      <c r="HK590" s="30"/>
      <c r="HL590" s="31"/>
      <c r="HM590" s="31"/>
      <c r="HN590" s="31"/>
      <c r="HO590" s="32"/>
      <c r="HP590" s="32"/>
      <c r="HQ590" s="32"/>
      <c r="HR590" s="32"/>
      <c r="HS590" s="30"/>
      <c r="HT590" s="29"/>
      <c r="HU590" s="30"/>
      <c r="HV590" s="33"/>
      <c r="HW590" s="34"/>
      <c r="HX590" s="36"/>
      <c r="HY590" s="26"/>
      <c r="IB590" s="26"/>
      <c r="IC590" s="29"/>
      <c r="ID590" s="30"/>
      <c r="IE590" s="30"/>
      <c r="IF590" s="30"/>
      <c r="IG590" s="31"/>
      <c r="IH590" s="31"/>
      <c r="II590" s="31"/>
      <c r="IJ590" s="32"/>
      <c r="IK590" s="32"/>
      <c r="IL590" s="32"/>
      <c r="IM590" s="32"/>
      <c r="IN590" s="30"/>
      <c r="IO590" s="29"/>
      <c r="IP590" s="30"/>
      <c r="IQ590" s="33"/>
      <c r="IR590" s="34"/>
      <c r="IS590" s="36"/>
      <c r="IT590" s="26"/>
    </row>
    <row r="591" spans="1:25" s="40" customFormat="1" ht="15">
      <c r="A591" s="27"/>
      <c r="B591" s="26"/>
      <c r="C591" s="28"/>
      <c r="D591" s="28"/>
      <c r="E591" s="26"/>
      <c r="F591" s="29"/>
      <c r="G591" s="30">
        <f>F591*2.2046</f>
        <v>0</v>
      </c>
      <c r="H591" s="30">
        <f>(G591-J591)*16</f>
        <v>0</v>
      </c>
      <c r="I591" s="30">
        <f>(H591-K591)*16</f>
        <v>0</v>
      </c>
      <c r="J591" s="31">
        <f>ROUNDDOWN(G591,0)</f>
        <v>0</v>
      </c>
      <c r="K591" s="31">
        <f>ROUNDDOWN(H591,0)</f>
        <v>0</v>
      </c>
      <c r="L591" s="31">
        <f>ROUND(I591,0)</f>
        <v>0</v>
      </c>
      <c r="M591" s="32"/>
      <c r="N591" s="32"/>
      <c r="O591" s="32"/>
      <c r="P591" s="32"/>
      <c r="Q591" s="30"/>
      <c r="R591" s="26"/>
      <c r="S591" s="30"/>
      <c r="T591" s="33"/>
      <c r="U591" s="34"/>
      <c r="X591" s="52"/>
      <c r="Y591" s="41"/>
    </row>
    <row r="592" spans="1:254" s="28" customFormat="1" ht="15">
      <c r="A592" s="27"/>
      <c r="B592" s="26"/>
      <c r="E592" s="26"/>
      <c r="F592" s="29"/>
      <c r="G592" s="30">
        <f>F592*2.2046</f>
        <v>0</v>
      </c>
      <c r="H592" s="30">
        <f>(G592-J592)*16</f>
        <v>0</v>
      </c>
      <c r="I592" s="30">
        <f>(H592-K592)*16</f>
        <v>0</v>
      </c>
      <c r="J592" s="31">
        <f>ROUNDDOWN(G592,0)</f>
        <v>0</v>
      </c>
      <c r="K592" s="31">
        <f>ROUNDDOWN(H592,0)</f>
        <v>0</v>
      </c>
      <c r="L592" s="31">
        <f>ROUND(I592,0)</f>
        <v>0</v>
      </c>
      <c r="M592" s="32"/>
      <c r="N592" s="32"/>
      <c r="O592" s="32"/>
      <c r="P592" s="32"/>
      <c r="Q592" s="30"/>
      <c r="R592" s="26"/>
      <c r="S592" s="30"/>
      <c r="T592" s="33"/>
      <c r="U592" s="34"/>
      <c r="V592" s="36"/>
      <c r="W592" s="26"/>
      <c r="X592" s="51"/>
      <c r="Y592" s="55"/>
      <c r="Z592" s="26"/>
      <c r="AA592" s="29"/>
      <c r="AB592" s="30"/>
      <c r="AC592" s="30"/>
      <c r="AD592" s="30"/>
      <c r="AE592" s="31"/>
      <c r="AF592" s="31"/>
      <c r="AG592" s="31"/>
      <c r="AH592" s="32"/>
      <c r="AI592" s="32"/>
      <c r="AJ592" s="32"/>
      <c r="AK592" s="32"/>
      <c r="AL592" s="30"/>
      <c r="AM592" s="29"/>
      <c r="AN592" s="30"/>
      <c r="AO592" s="33"/>
      <c r="AP592" s="34"/>
      <c r="AQ592" s="36"/>
      <c r="AR592" s="26"/>
      <c r="AU592" s="26"/>
      <c r="AV592" s="29"/>
      <c r="AW592" s="30"/>
      <c r="AX592" s="30"/>
      <c r="AY592" s="30"/>
      <c r="AZ592" s="31"/>
      <c r="BA592" s="31"/>
      <c r="BB592" s="31"/>
      <c r="BC592" s="32"/>
      <c r="BD592" s="32"/>
      <c r="BE592" s="32"/>
      <c r="BF592" s="32"/>
      <c r="BG592" s="30"/>
      <c r="BH592" s="29"/>
      <c r="BI592" s="30"/>
      <c r="BJ592" s="33"/>
      <c r="BK592" s="34"/>
      <c r="BL592" s="36"/>
      <c r="BM592" s="26"/>
      <c r="BP592" s="26"/>
      <c r="BQ592" s="29"/>
      <c r="BR592" s="30"/>
      <c r="BS592" s="30"/>
      <c r="BT592" s="30"/>
      <c r="BU592" s="31"/>
      <c r="BV592" s="31"/>
      <c r="BW592" s="31"/>
      <c r="BX592" s="32"/>
      <c r="BY592" s="32"/>
      <c r="BZ592" s="32"/>
      <c r="CA592" s="32"/>
      <c r="CB592" s="30"/>
      <c r="CC592" s="29"/>
      <c r="CD592" s="30"/>
      <c r="CE592" s="33"/>
      <c r="CF592" s="34"/>
      <c r="CG592" s="36"/>
      <c r="CH592" s="26"/>
      <c r="CK592" s="26"/>
      <c r="CL592" s="29"/>
      <c r="CM592" s="30"/>
      <c r="CN592" s="30"/>
      <c r="CO592" s="30"/>
      <c r="CP592" s="31"/>
      <c r="CQ592" s="31"/>
      <c r="CR592" s="31"/>
      <c r="CS592" s="32"/>
      <c r="CT592" s="32"/>
      <c r="CU592" s="32"/>
      <c r="CV592" s="32"/>
      <c r="CW592" s="30"/>
      <c r="CX592" s="29"/>
      <c r="CY592" s="30"/>
      <c r="CZ592" s="33"/>
      <c r="DA592" s="34"/>
      <c r="DB592" s="36"/>
      <c r="DC592" s="26"/>
      <c r="DF592" s="26"/>
      <c r="DG592" s="29"/>
      <c r="DH592" s="30"/>
      <c r="DI592" s="30"/>
      <c r="DJ592" s="30"/>
      <c r="DK592" s="31"/>
      <c r="DL592" s="31"/>
      <c r="DM592" s="31"/>
      <c r="DN592" s="32"/>
      <c r="DO592" s="32"/>
      <c r="DP592" s="32"/>
      <c r="DQ592" s="32"/>
      <c r="DR592" s="30"/>
      <c r="DS592" s="29"/>
      <c r="DT592" s="30"/>
      <c r="DU592" s="33"/>
      <c r="DV592" s="34"/>
      <c r="DW592" s="36"/>
      <c r="DX592" s="26"/>
      <c r="EA592" s="26"/>
      <c r="EB592" s="29"/>
      <c r="EC592" s="30"/>
      <c r="ED592" s="30"/>
      <c r="EE592" s="30"/>
      <c r="EF592" s="31"/>
      <c r="EG592" s="31"/>
      <c r="EH592" s="31"/>
      <c r="EI592" s="32"/>
      <c r="EJ592" s="32"/>
      <c r="EK592" s="32"/>
      <c r="EL592" s="32"/>
      <c r="EM592" s="30"/>
      <c r="EN592" s="29"/>
      <c r="EO592" s="30"/>
      <c r="EP592" s="33"/>
      <c r="EQ592" s="34"/>
      <c r="ER592" s="36"/>
      <c r="ES592" s="26"/>
      <c r="EV592" s="26"/>
      <c r="EW592" s="29"/>
      <c r="EX592" s="30"/>
      <c r="EY592" s="30"/>
      <c r="EZ592" s="30"/>
      <c r="FA592" s="31"/>
      <c r="FB592" s="31"/>
      <c r="FC592" s="31"/>
      <c r="FD592" s="32"/>
      <c r="FE592" s="32"/>
      <c r="FF592" s="32"/>
      <c r="FG592" s="32"/>
      <c r="FH592" s="30"/>
      <c r="FI592" s="29"/>
      <c r="FJ592" s="30"/>
      <c r="FK592" s="33"/>
      <c r="FL592" s="34"/>
      <c r="FM592" s="36"/>
      <c r="FN592" s="26"/>
      <c r="FQ592" s="26"/>
      <c r="FR592" s="29"/>
      <c r="FS592" s="30"/>
      <c r="FT592" s="30"/>
      <c r="FU592" s="30"/>
      <c r="FV592" s="31"/>
      <c r="FW592" s="31"/>
      <c r="FX592" s="31"/>
      <c r="FY592" s="32"/>
      <c r="FZ592" s="32"/>
      <c r="GA592" s="32"/>
      <c r="GB592" s="32"/>
      <c r="GC592" s="30"/>
      <c r="GD592" s="29"/>
      <c r="GE592" s="30"/>
      <c r="GF592" s="33"/>
      <c r="GG592" s="34"/>
      <c r="GH592" s="36"/>
      <c r="GI592" s="26"/>
      <c r="GL592" s="26"/>
      <c r="GM592" s="29"/>
      <c r="GN592" s="30"/>
      <c r="GO592" s="30"/>
      <c r="GP592" s="30"/>
      <c r="GQ592" s="31"/>
      <c r="GR592" s="31"/>
      <c r="GS592" s="31"/>
      <c r="GT592" s="32"/>
      <c r="GU592" s="32"/>
      <c r="GV592" s="32"/>
      <c r="GW592" s="32"/>
      <c r="GX592" s="30"/>
      <c r="GY592" s="29"/>
      <c r="GZ592" s="30"/>
      <c r="HA592" s="33"/>
      <c r="HB592" s="34"/>
      <c r="HC592" s="36"/>
      <c r="HD592" s="26"/>
      <c r="HG592" s="26"/>
      <c r="HH592" s="29"/>
      <c r="HI592" s="30"/>
      <c r="HJ592" s="30"/>
      <c r="HK592" s="30"/>
      <c r="HL592" s="31"/>
      <c r="HM592" s="31"/>
      <c r="HN592" s="31"/>
      <c r="HO592" s="32"/>
      <c r="HP592" s="32"/>
      <c r="HQ592" s="32"/>
      <c r="HR592" s="32"/>
      <c r="HS592" s="30"/>
      <c r="HT592" s="29"/>
      <c r="HU592" s="30"/>
      <c r="HV592" s="33"/>
      <c r="HW592" s="34"/>
      <c r="HX592" s="36"/>
      <c r="HY592" s="26"/>
      <c r="IB592" s="26"/>
      <c r="IC592" s="29"/>
      <c r="ID592" s="30"/>
      <c r="IE592" s="30"/>
      <c r="IF592" s="30"/>
      <c r="IG592" s="31"/>
      <c r="IH592" s="31"/>
      <c r="II592" s="31"/>
      <c r="IJ592" s="32"/>
      <c r="IK592" s="32"/>
      <c r="IL592" s="32"/>
      <c r="IM592" s="32"/>
      <c r="IN592" s="30"/>
      <c r="IO592" s="29"/>
      <c r="IP592" s="30"/>
      <c r="IQ592" s="33"/>
      <c r="IR592" s="34"/>
      <c r="IS592" s="36"/>
      <c r="IT592" s="26"/>
    </row>
    <row r="593" spans="1:254" s="28" customFormat="1" ht="15">
      <c r="A593" s="27"/>
      <c r="B593" s="26"/>
      <c r="E593" s="26"/>
      <c r="F593" s="29"/>
      <c r="G593" s="30"/>
      <c r="H593" s="30"/>
      <c r="I593" s="30"/>
      <c r="J593" s="31"/>
      <c r="K593" s="31"/>
      <c r="L593" s="31"/>
      <c r="M593" s="32"/>
      <c r="N593" s="32"/>
      <c r="O593" s="32"/>
      <c r="P593" s="32"/>
      <c r="Q593" s="30"/>
      <c r="R593" s="29"/>
      <c r="S593" s="30"/>
      <c r="T593" s="33"/>
      <c r="U593" s="34"/>
      <c r="V593" s="36"/>
      <c r="W593" s="26"/>
      <c r="X593" s="51"/>
      <c r="Y593" s="55"/>
      <c r="Z593" s="26"/>
      <c r="AA593" s="29"/>
      <c r="AB593" s="30"/>
      <c r="AC593" s="30"/>
      <c r="AD593" s="30"/>
      <c r="AE593" s="31"/>
      <c r="AF593" s="31"/>
      <c r="AG593" s="31"/>
      <c r="AH593" s="32"/>
      <c r="AI593" s="32"/>
      <c r="AJ593" s="32"/>
      <c r="AK593" s="32"/>
      <c r="AL593" s="30"/>
      <c r="AM593" s="29"/>
      <c r="AN593" s="30"/>
      <c r="AO593" s="33"/>
      <c r="AP593" s="34"/>
      <c r="AQ593" s="36"/>
      <c r="AR593" s="26"/>
      <c r="AU593" s="26"/>
      <c r="AV593" s="29"/>
      <c r="AW593" s="30"/>
      <c r="AX593" s="30"/>
      <c r="AY593" s="30"/>
      <c r="AZ593" s="31"/>
      <c r="BA593" s="31"/>
      <c r="BB593" s="31"/>
      <c r="BC593" s="32"/>
      <c r="BD593" s="32"/>
      <c r="BE593" s="32"/>
      <c r="BF593" s="32"/>
      <c r="BG593" s="30"/>
      <c r="BH593" s="29"/>
      <c r="BI593" s="30"/>
      <c r="BJ593" s="33"/>
      <c r="BK593" s="34"/>
      <c r="BL593" s="36"/>
      <c r="BM593" s="26"/>
      <c r="BP593" s="26"/>
      <c r="BQ593" s="29"/>
      <c r="BR593" s="30"/>
      <c r="BS593" s="30"/>
      <c r="BT593" s="30"/>
      <c r="BU593" s="31"/>
      <c r="BV593" s="31"/>
      <c r="BW593" s="31"/>
      <c r="BX593" s="32"/>
      <c r="BY593" s="32"/>
      <c r="BZ593" s="32"/>
      <c r="CA593" s="32"/>
      <c r="CB593" s="30"/>
      <c r="CC593" s="29"/>
      <c r="CD593" s="30"/>
      <c r="CE593" s="33"/>
      <c r="CF593" s="34"/>
      <c r="CG593" s="36"/>
      <c r="CH593" s="26"/>
      <c r="CK593" s="26"/>
      <c r="CL593" s="29"/>
      <c r="CM593" s="30"/>
      <c r="CN593" s="30"/>
      <c r="CO593" s="30"/>
      <c r="CP593" s="31"/>
      <c r="CQ593" s="31"/>
      <c r="CR593" s="31"/>
      <c r="CS593" s="32"/>
      <c r="CT593" s="32"/>
      <c r="CU593" s="32"/>
      <c r="CV593" s="32"/>
      <c r="CW593" s="30"/>
      <c r="CX593" s="29"/>
      <c r="CY593" s="30"/>
      <c r="CZ593" s="33"/>
      <c r="DA593" s="34"/>
      <c r="DB593" s="36"/>
      <c r="DC593" s="26"/>
      <c r="DF593" s="26"/>
      <c r="DG593" s="29"/>
      <c r="DH593" s="30"/>
      <c r="DI593" s="30"/>
      <c r="DJ593" s="30"/>
      <c r="DK593" s="31"/>
      <c r="DL593" s="31"/>
      <c r="DM593" s="31"/>
      <c r="DN593" s="32"/>
      <c r="DO593" s="32"/>
      <c r="DP593" s="32"/>
      <c r="DQ593" s="32"/>
      <c r="DR593" s="30"/>
      <c r="DS593" s="29"/>
      <c r="DT593" s="30"/>
      <c r="DU593" s="33"/>
      <c r="DV593" s="34"/>
      <c r="DW593" s="36"/>
      <c r="DX593" s="26"/>
      <c r="EA593" s="26"/>
      <c r="EB593" s="29"/>
      <c r="EC593" s="30"/>
      <c r="ED593" s="30"/>
      <c r="EE593" s="30"/>
      <c r="EF593" s="31"/>
      <c r="EG593" s="31"/>
      <c r="EH593" s="31"/>
      <c r="EI593" s="32"/>
      <c r="EJ593" s="32"/>
      <c r="EK593" s="32"/>
      <c r="EL593" s="32"/>
      <c r="EM593" s="30"/>
      <c r="EN593" s="29"/>
      <c r="EO593" s="30"/>
      <c r="EP593" s="33"/>
      <c r="EQ593" s="34"/>
      <c r="ER593" s="36"/>
      <c r="ES593" s="26"/>
      <c r="EV593" s="26"/>
      <c r="EW593" s="29"/>
      <c r="EX593" s="30"/>
      <c r="EY593" s="30"/>
      <c r="EZ593" s="30"/>
      <c r="FA593" s="31"/>
      <c r="FB593" s="31"/>
      <c r="FC593" s="31"/>
      <c r="FD593" s="32"/>
      <c r="FE593" s="32"/>
      <c r="FF593" s="32"/>
      <c r="FG593" s="32"/>
      <c r="FH593" s="30"/>
      <c r="FI593" s="29"/>
      <c r="FJ593" s="30"/>
      <c r="FK593" s="33"/>
      <c r="FL593" s="34"/>
      <c r="FM593" s="36"/>
      <c r="FN593" s="26"/>
      <c r="FQ593" s="26"/>
      <c r="FR593" s="29"/>
      <c r="FS593" s="30"/>
      <c r="FT593" s="30"/>
      <c r="FU593" s="30"/>
      <c r="FV593" s="31"/>
      <c r="FW593" s="31"/>
      <c r="FX593" s="31"/>
      <c r="FY593" s="32"/>
      <c r="FZ593" s="32"/>
      <c r="GA593" s="32"/>
      <c r="GB593" s="32"/>
      <c r="GC593" s="30"/>
      <c r="GD593" s="29"/>
      <c r="GE593" s="30"/>
      <c r="GF593" s="33"/>
      <c r="GG593" s="34"/>
      <c r="GH593" s="36"/>
      <c r="GI593" s="26"/>
      <c r="GL593" s="26"/>
      <c r="GM593" s="29"/>
      <c r="GN593" s="30"/>
      <c r="GO593" s="30"/>
      <c r="GP593" s="30"/>
      <c r="GQ593" s="31"/>
      <c r="GR593" s="31"/>
      <c r="GS593" s="31"/>
      <c r="GT593" s="32"/>
      <c r="GU593" s="32"/>
      <c r="GV593" s="32"/>
      <c r="GW593" s="32"/>
      <c r="GX593" s="30"/>
      <c r="GY593" s="29"/>
      <c r="GZ593" s="30"/>
      <c r="HA593" s="33"/>
      <c r="HB593" s="34"/>
      <c r="HC593" s="36"/>
      <c r="HD593" s="26"/>
      <c r="HG593" s="26"/>
      <c r="HH593" s="29"/>
      <c r="HI593" s="30"/>
      <c r="HJ593" s="30"/>
      <c r="HK593" s="30"/>
      <c r="HL593" s="31"/>
      <c r="HM593" s="31"/>
      <c r="HN593" s="31"/>
      <c r="HO593" s="32"/>
      <c r="HP593" s="32"/>
      <c r="HQ593" s="32"/>
      <c r="HR593" s="32"/>
      <c r="HS593" s="30"/>
      <c r="HT593" s="29"/>
      <c r="HU593" s="30"/>
      <c r="HV593" s="33"/>
      <c r="HW593" s="34"/>
      <c r="HX593" s="36"/>
      <c r="HY593" s="26"/>
      <c r="IB593" s="26"/>
      <c r="IC593" s="29"/>
      <c r="ID593" s="30"/>
      <c r="IE593" s="30"/>
      <c r="IF593" s="30"/>
      <c r="IG593" s="31"/>
      <c r="IH593" s="31"/>
      <c r="II593" s="31"/>
      <c r="IJ593" s="32"/>
      <c r="IK593" s="32"/>
      <c r="IL593" s="32"/>
      <c r="IM593" s="32"/>
      <c r="IN593" s="30"/>
      <c r="IO593" s="29"/>
      <c r="IP593" s="30"/>
      <c r="IQ593" s="33"/>
      <c r="IR593" s="34"/>
      <c r="IS593" s="36"/>
      <c r="IT593" s="26"/>
    </row>
    <row r="594" spans="7:18" ht="15">
      <c r="G594" s="30"/>
      <c r="H594" s="30"/>
      <c r="I594" s="30"/>
      <c r="J594" s="31"/>
      <c r="K594" s="31"/>
      <c r="L594" s="31"/>
      <c r="M594" s="32"/>
      <c r="N594" s="32"/>
      <c r="O594" s="32"/>
      <c r="P594" s="32"/>
      <c r="R594" s="29"/>
    </row>
    <row r="595" spans="1:254" s="28" customFormat="1" ht="15">
      <c r="A595" s="27"/>
      <c r="B595" s="26"/>
      <c r="E595" s="26"/>
      <c r="F595" s="29"/>
      <c r="G595" s="30"/>
      <c r="H595" s="30"/>
      <c r="I595" s="30"/>
      <c r="J595" s="31"/>
      <c r="K595" s="31"/>
      <c r="L595" s="31"/>
      <c r="M595" s="32"/>
      <c r="N595" s="32"/>
      <c r="O595" s="32"/>
      <c r="P595" s="32"/>
      <c r="Q595" s="30"/>
      <c r="R595" s="29"/>
      <c r="S595" s="30"/>
      <c r="T595" s="39"/>
      <c r="U595" s="34"/>
      <c r="V595" s="36"/>
      <c r="W595" s="26"/>
      <c r="X595" s="51"/>
      <c r="Y595" s="55"/>
      <c r="Z595" s="26"/>
      <c r="AA595" s="29"/>
      <c r="AB595" s="30"/>
      <c r="AC595" s="30"/>
      <c r="AD595" s="30"/>
      <c r="AE595" s="31"/>
      <c r="AF595" s="31"/>
      <c r="AG595" s="31"/>
      <c r="AH595" s="32"/>
      <c r="AI595" s="32"/>
      <c r="AJ595" s="32"/>
      <c r="AK595" s="32"/>
      <c r="AL595" s="30"/>
      <c r="AM595" s="29"/>
      <c r="AN595" s="30"/>
      <c r="AO595" s="33"/>
      <c r="AP595" s="34"/>
      <c r="AQ595" s="36"/>
      <c r="AR595" s="26"/>
      <c r="AU595" s="26"/>
      <c r="AV595" s="29"/>
      <c r="AW595" s="30"/>
      <c r="AX595" s="30"/>
      <c r="AY595" s="30"/>
      <c r="AZ595" s="31"/>
      <c r="BA595" s="31"/>
      <c r="BB595" s="31"/>
      <c r="BC595" s="32"/>
      <c r="BD595" s="32"/>
      <c r="BE595" s="32"/>
      <c r="BF595" s="32"/>
      <c r="BG595" s="30"/>
      <c r="BH595" s="29"/>
      <c r="BI595" s="30"/>
      <c r="BJ595" s="33"/>
      <c r="BK595" s="34"/>
      <c r="BL595" s="36"/>
      <c r="BM595" s="26"/>
      <c r="BP595" s="26"/>
      <c r="BQ595" s="29"/>
      <c r="BR595" s="30"/>
      <c r="BS595" s="30"/>
      <c r="BT595" s="30"/>
      <c r="BU595" s="31"/>
      <c r="BV595" s="31"/>
      <c r="BW595" s="31"/>
      <c r="BX595" s="32"/>
      <c r="BY595" s="32"/>
      <c r="BZ595" s="32"/>
      <c r="CA595" s="32"/>
      <c r="CB595" s="30"/>
      <c r="CC595" s="29"/>
      <c r="CD595" s="30"/>
      <c r="CE595" s="33"/>
      <c r="CF595" s="34"/>
      <c r="CG595" s="36"/>
      <c r="CH595" s="26"/>
      <c r="CK595" s="26"/>
      <c r="CL595" s="29"/>
      <c r="CM595" s="30"/>
      <c r="CN595" s="30"/>
      <c r="CO595" s="30"/>
      <c r="CP595" s="31"/>
      <c r="CQ595" s="31"/>
      <c r="CR595" s="31"/>
      <c r="CS595" s="32"/>
      <c r="CT595" s="32"/>
      <c r="CU595" s="32"/>
      <c r="CV595" s="32"/>
      <c r="CW595" s="30"/>
      <c r="CX595" s="29"/>
      <c r="CY595" s="30"/>
      <c r="CZ595" s="33"/>
      <c r="DA595" s="34"/>
      <c r="DB595" s="36"/>
      <c r="DC595" s="26"/>
      <c r="DF595" s="26"/>
      <c r="DG595" s="29"/>
      <c r="DH595" s="30"/>
      <c r="DI595" s="30"/>
      <c r="DJ595" s="30"/>
      <c r="DK595" s="31"/>
      <c r="DL595" s="31"/>
      <c r="DM595" s="31"/>
      <c r="DN595" s="32"/>
      <c r="DO595" s="32"/>
      <c r="DP595" s="32"/>
      <c r="DQ595" s="32"/>
      <c r="DR595" s="30"/>
      <c r="DS595" s="29"/>
      <c r="DT595" s="30"/>
      <c r="DU595" s="33"/>
      <c r="DV595" s="34"/>
      <c r="DW595" s="36"/>
      <c r="DX595" s="26"/>
      <c r="EA595" s="26"/>
      <c r="EB595" s="29"/>
      <c r="EC595" s="30"/>
      <c r="ED595" s="30"/>
      <c r="EE595" s="30"/>
      <c r="EF595" s="31"/>
      <c r="EG595" s="31"/>
      <c r="EH595" s="31"/>
      <c r="EI595" s="32"/>
      <c r="EJ595" s="32"/>
      <c r="EK595" s="32"/>
      <c r="EL595" s="32"/>
      <c r="EM595" s="30"/>
      <c r="EN595" s="29"/>
      <c r="EO595" s="30"/>
      <c r="EP595" s="33"/>
      <c r="EQ595" s="34"/>
      <c r="ER595" s="36"/>
      <c r="ES595" s="26"/>
      <c r="EV595" s="26"/>
      <c r="EW595" s="29"/>
      <c r="EX595" s="30"/>
      <c r="EY595" s="30"/>
      <c r="EZ595" s="30"/>
      <c r="FA595" s="31"/>
      <c r="FB595" s="31"/>
      <c r="FC595" s="31"/>
      <c r="FD595" s="32"/>
      <c r="FE595" s="32"/>
      <c r="FF595" s="32"/>
      <c r="FG595" s="32"/>
      <c r="FH595" s="30"/>
      <c r="FI595" s="29"/>
      <c r="FJ595" s="30"/>
      <c r="FK595" s="33"/>
      <c r="FL595" s="34"/>
      <c r="FM595" s="36"/>
      <c r="FN595" s="26"/>
      <c r="FQ595" s="26"/>
      <c r="FR595" s="29"/>
      <c r="FS595" s="30"/>
      <c r="FT595" s="30"/>
      <c r="FU595" s="30"/>
      <c r="FV595" s="31"/>
      <c r="FW595" s="31"/>
      <c r="FX595" s="31"/>
      <c r="FY595" s="32"/>
      <c r="FZ595" s="32"/>
      <c r="GA595" s="32"/>
      <c r="GB595" s="32"/>
      <c r="GC595" s="30"/>
      <c r="GD595" s="29"/>
      <c r="GE595" s="30"/>
      <c r="GF595" s="33"/>
      <c r="GG595" s="34"/>
      <c r="GH595" s="36"/>
      <c r="GI595" s="26"/>
      <c r="GL595" s="26"/>
      <c r="GM595" s="29"/>
      <c r="GN595" s="30"/>
      <c r="GO595" s="30"/>
      <c r="GP595" s="30"/>
      <c r="GQ595" s="31"/>
      <c r="GR595" s="31"/>
      <c r="GS595" s="31"/>
      <c r="GT595" s="32"/>
      <c r="GU595" s="32"/>
      <c r="GV595" s="32"/>
      <c r="GW595" s="32"/>
      <c r="GX595" s="30"/>
      <c r="GY595" s="29"/>
      <c r="GZ595" s="30"/>
      <c r="HA595" s="33"/>
      <c r="HB595" s="34"/>
      <c r="HC595" s="36"/>
      <c r="HD595" s="26"/>
      <c r="HG595" s="26"/>
      <c r="HH595" s="29"/>
      <c r="HI595" s="30"/>
      <c r="HJ595" s="30"/>
      <c r="HK595" s="30"/>
      <c r="HL595" s="31"/>
      <c r="HM595" s="31"/>
      <c r="HN595" s="31"/>
      <c r="HO595" s="32"/>
      <c r="HP595" s="32"/>
      <c r="HQ595" s="32"/>
      <c r="HR595" s="32"/>
      <c r="HS595" s="30"/>
      <c r="HT595" s="29"/>
      <c r="HU595" s="30"/>
      <c r="HV595" s="33"/>
      <c r="HW595" s="34"/>
      <c r="HX595" s="36"/>
      <c r="HY595" s="26"/>
      <c r="IB595" s="26"/>
      <c r="IC595" s="29"/>
      <c r="ID595" s="30"/>
      <c r="IE595" s="30"/>
      <c r="IF595" s="30"/>
      <c r="IG595" s="31"/>
      <c r="IH595" s="31"/>
      <c r="II595" s="31"/>
      <c r="IJ595" s="32"/>
      <c r="IK595" s="32"/>
      <c r="IL595" s="32"/>
      <c r="IM595" s="32"/>
      <c r="IN595" s="30"/>
      <c r="IO595" s="29"/>
      <c r="IP595" s="30"/>
      <c r="IQ595" s="33"/>
      <c r="IR595" s="34"/>
      <c r="IS595" s="36"/>
      <c r="IT595" s="26"/>
    </row>
    <row r="596" spans="7:18" ht="15">
      <c r="G596" s="30"/>
      <c r="H596" s="30"/>
      <c r="I596" s="30"/>
      <c r="J596" s="31"/>
      <c r="K596" s="31"/>
      <c r="L596" s="31"/>
      <c r="M596" s="32"/>
      <c r="N596" s="32"/>
      <c r="O596" s="32"/>
      <c r="P596" s="32"/>
      <c r="R596" s="29"/>
    </row>
    <row r="597" spans="7:18" ht="15">
      <c r="G597" s="30"/>
      <c r="H597" s="30"/>
      <c r="I597" s="30"/>
      <c r="J597" s="31"/>
      <c r="K597" s="31"/>
      <c r="L597" s="31"/>
      <c r="M597" s="32"/>
      <c r="N597" s="32"/>
      <c r="O597" s="32"/>
      <c r="P597" s="32"/>
      <c r="R597" s="29"/>
    </row>
    <row r="598" spans="7:16" ht="15">
      <c r="G598" s="30">
        <f>F598*2.2046</f>
        <v>0</v>
      </c>
      <c r="H598" s="30">
        <f>(G598-J598)*16</f>
        <v>0</v>
      </c>
      <c r="I598" s="30">
        <f>(H598-K598)*16</f>
        <v>0</v>
      </c>
      <c r="J598" s="31">
        <f>ROUNDDOWN(G598,0)</f>
        <v>0</v>
      </c>
      <c r="K598" s="31">
        <f>ROUNDDOWN(H598,0)</f>
        <v>0</v>
      </c>
      <c r="L598" s="31">
        <f>ROUND(I598,0)</f>
        <v>0</v>
      </c>
      <c r="M598" s="32"/>
      <c r="N598" s="32"/>
      <c r="O598" s="32"/>
      <c r="P598" s="32"/>
    </row>
    <row r="599" spans="1:254" s="28" customFormat="1" ht="15">
      <c r="A599" s="27"/>
      <c r="B599" s="26"/>
      <c r="E599" s="26"/>
      <c r="F599" s="29"/>
      <c r="G599" s="30"/>
      <c r="H599" s="30"/>
      <c r="I599" s="30"/>
      <c r="J599" s="31"/>
      <c r="K599" s="31"/>
      <c r="L599" s="31"/>
      <c r="M599" s="32"/>
      <c r="N599" s="32"/>
      <c r="O599" s="32"/>
      <c r="P599" s="32"/>
      <c r="Q599" s="30"/>
      <c r="R599" s="29"/>
      <c r="S599" s="30"/>
      <c r="T599" s="33"/>
      <c r="U599" s="34"/>
      <c r="V599" s="36"/>
      <c r="W599" s="26"/>
      <c r="X599" s="51"/>
      <c r="Y599" s="55"/>
      <c r="Z599" s="26"/>
      <c r="AA599" s="29"/>
      <c r="AB599" s="30"/>
      <c r="AC599" s="30"/>
      <c r="AD599" s="30"/>
      <c r="AE599" s="31"/>
      <c r="AF599" s="31"/>
      <c r="AG599" s="31"/>
      <c r="AH599" s="32"/>
      <c r="AI599" s="32"/>
      <c r="AJ599" s="32"/>
      <c r="AK599" s="32"/>
      <c r="AL599" s="30"/>
      <c r="AM599" s="29"/>
      <c r="AN599" s="30"/>
      <c r="AO599" s="33"/>
      <c r="AP599" s="34"/>
      <c r="AQ599" s="36"/>
      <c r="AR599" s="26"/>
      <c r="AU599" s="26"/>
      <c r="AV599" s="29"/>
      <c r="AW599" s="30"/>
      <c r="AX599" s="30"/>
      <c r="AY599" s="30"/>
      <c r="AZ599" s="31"/>
      <c r="BA599" s="31"/>
      <c r="BB599" s="31"/>
      <c r="BC599" s="32"/>
      <c r="BD599" s="32"/>
      <c r="BE599" s="32"/>
      <c r="BF599" s="32"/>
      <c r="BG599" s="30"/>
      <c r="BH599" s="29"/>
      <c r="BI599" s="30"/>
      <c r="BJ599" s="33"/>
      <c r="BK599" s="34"/>
      <c r="BL599" s="36"/>
      <c r="BM599" s="26"/>
      <c r="BP599" s="26"/>
      <c r="BQ599" s="29"/>
      <c r="BR599" s="30"/>
      <c r="BS599" s="30"/>
      <c r="BT599" s="30"/>
      <c r="BU599" s="31"/>
      <c r="BV599" s="31"/>
      <c r="BW599" s="31"/>
      <c r="BX599" s="32"/>
      <c r="BY599" s="32"/>
      <c r="BZ599" s="32"/>
      <c r="CA599" s="32"/>
      <c r="CB599" s="30"/>
      <c r="CC599" s="29"/>
      <c r="CD599" s="30"/>
      <c r="CE599" s="33"/>
      <c r="CF599" s="34"/>
      <c r="CG599" s="36"/>
      <c r="CH599" s="26"/>
      <c r="CK599" s="26"/>
      <c r="CL599" s="29"/>
      <c r="CM599" s="30"/>
      <c r="CN599" s="30"/>
      <c r="CO599" s="30"/>
      <c r="CP599" s="31"/>
      <c r="CQ599" s="31"/>
      <c r="CR599" s="31"/>
      <c r="CS599" s="32"/>
      <c r="CT599" s="32"/>
      <c r="CU599" s="32"/>
      <c r="CV599" s="32"/>
      <c r="CW599" s="30"/>
      <c r="CX599" s="29"/>
      <c r="CY599" s="30"/>
      <c r="CZ599" s="33"/>
      <c r="DA599" s="34"/>
      <c r="DB599" s="36"/>
      <c r="DC599" s="26"/>
      <c r="DF599" s="26"/>
      <c r="DG599" s="29"/>
      <c r="DH599" s="30"/>
      <c r="DI599" s="30"/>
      <c r="DJ599" s="30"/>
      <c r="DK599" s="31"/>
      <c r="DL599" s="31"/>
      <c r="DM599" s="31"/>
      <c r="DN599" s="32"/>
      <c r="DO599" s="32"/>
      <c r="DP599" s="32"/>
      <c r="DQ599" s="32"/>
      <c r="DR599" s="30"/>
      <c r="DS599" s="29"/>
      <c r="DT599" s="30"/>
      <c r="DU599" s="33"/>
      <c r="DV599" s="34"/>
      <c r="DW599" s="36"/>
      <c r="DX599" s="26"/>
      <c r="EA599" s="26"/>
      <c r="EB599" s="29"/>
      <c r="EC599" s="30"/>
      <c r="ED599" s="30"/>
      <c r="EE599" s="30"/>
      <c r="EF599" s="31"/>
      <c r="EG599" s="31"/>
      <c r="EH599" s="31"/>
      <c r="EI599" s="32"/>
      <c r="EJ599" s="32"/>
      <c r="EK599" s="32"/>
      <c r="EL599" s="32"/>
      <c r="EM599" s="30"/>
      <c r="EN599" s="29"/>
      <c r="EO599" s="30"/>
      <c r="EP599" s="33"/>
      <c r="EQ599" s="34"/>
      <c r="ER599" s="36"/>
      <c r="ES599" s="26"/>
      <c r="EV599" s="26"/>
      <c r="EW599" s="29"/>
      <c r="EX599" s="30"/>
      <c r="EY599" s="30"/>
      <c r="EZ599" s="30"/>
      <c r="FA599" s="31"/>
      <c r="FB599" s="31"/>
      <c r="FC599" s="31"/>
      <c r="FD599" s="32"/>
      <c r="FE599" s="32"/>
      <c r="FF599" s="32"/>
      <c r="FG599" s="32"/>
      <c r="FH599" s="30"/>
      <c r="FI599" s="29"/>
      <c r="FJ599" s="30"/>
      <c r="FK599" s="33"/>
      <c r="FL599" s="34"/>
      <c r="FM599" s="36"/>
      <c r="FN599" s="26"/>
      <c r="FQ599" s="26"/>
      <c r="FR599" s="29"/>
      <c r="FS599" s="30"/>
      <c r="FT599" s="30"/>
      <c r="FU599" s="30"/>
      <c r="FV599" s="31"/>
      <c r="FW599" s="31"/>
      <c r="FX599" s="31"/>
      <c r="FY599" s="32"/>
      <c r="FZ599" s="32"/>
      <c r="GA599" s="32"/>
      <c r="GB599" s="32"/>
      <c r="GC599" s="30"/>
      <c r="GD599" s="29"/>
      <c r="GE599" s="30"/>
      <c r="GF599" s="33"/>
      <c r="GG599" s="34"/>
      <c r="GH599" s="36"/>
      <c r="GI599" s="26"/>
      <c r="GL599" s="26"/>
      <c r="GM599" s="29"/>
      <c r="GN599" s="30"/>
      <c r="GO599" s="30"/>
      <c r="GP599" s="30"/>
      <c r="GQ599" s="31"/>
      <c r="GR599" s="31"/>
      <c r="GS599" s="31"/>
      <c r="GT599" s="32"/>
      <c r="GU599" s="32"/>
      <c r="GV599" s="32"/>
      <c r="GW599" s="32"/>
      <c r="GX599" s="30"/>
      <c r="GY599" s="29"/>
      <c r="GZ599" s="30"/>
      <c r="HA599" s="33"/>
      <c r="HB599" s="34"/>
      <c r="HC599" s="36"/>
      <c r="HD599" s="26"/>
      <c r="HG599" s="26"/>
      <c r="HH599" s="29"/>
      <c r="HI599" s="30"/>
      <c r="HJ599" s="30"/>
      <c r="HK599" s="30"/>
      <c r="HL599" s="31"/>
      <c r="HM599" s="31"/>
      <c r="HN599" s="31"/>
      <c r="HO599" s="32"/>
      <c r="HP599" s="32"/>
      <c r="HQ599" s="32"/>
      <c r="HR599" s="32"/>
      <c r="HS599" s="30"/>
      <c r="HT599" s="29"/>
      <c r="HU599" s="30"/>
      <c r="HV599" s="33"/>
      <c r="HW599" s="34"/>
      <c r="HX599" s="36"/>
      <c r="HY599" s="26"/>
      <c r="IB599" s="26"/>
      <c r="IC599" s="29"/>
      <c r="ID599" s="30"/>
      <c r="IE599" s="30"/>
      <c r="IF599" s="30"/>
      <c r="IG599" s="31"/>
      <c r="IH599" s="31"/>
      <c r="II599" s="31"/>
      <c r="IJ599" s="32"/>
      <c r="IK599" s="32"/>
      <c r="IL599" s="32"/>
      <c r="IM599" s="32"/>
      <c r="IN599" s="30"/>
      <c r="IO599" s="29"/>
      <c r="IP599" s="30"/>
      <c r="IQ599" s="33"/>
      <c r="IR599" s="34"/>
      <c r="IS599" s="36"/>
      <c r="IT599" s="26"/>
    </row>
    <row r="600" spans="7:16" ht="15">
      <c r="G600" s="30">
        <f>F600*2.2046</f>
        <v>0</v>
      </c>
      <c r="H600" s="30">
        <f>(G600-J600)*16</f>
        <v>0</v>
      </c>
      <c r="I600" s="30">
        <f>(H600-K600)*16</f>
        <v>0</v>
      </c>
      <c r="J600" s="31">
        <f>ROUNDDOWN(G600,0)</f>
        <v>0</v>
      </c>
      <c r="K600" s="31">
        <f>ROUNDDOWN(H600,0)</f>
        <v>0</v>
      </c>
      <c r="L600" s="31">
        <f>ROUND(I600,0)</f>
        <v>0</v>
      </c>
      <c r="M600" s="32"/>
      <c r="N600" s="32"/>
      <c r="O600" s="32"/>
      <c r="P600" s="32"/>
    </row>
    <row r="601" spans="7:16" ht="15">
      <c r="G601" s="30">
        <f>F601*2.2046</f>
        <v>0</v>
      </c>
      <c r="H601" s="30">
        <f>(G601-J601)*16</f>
        <v>0</v>
      </c>
      <c r="I601" s="30">
        <f>(H601-K601)*16</f>
        <v>0</v>
      </c>
      <c r="J601" s="31">
        <f>ROUNDDOWN(G601,0)</f>
        <v>0</v>
      </c>
      <c r="K601" s="31">
        <f>ROUNDDOWN(H601,0)</f>
        <v>0</v>
      </c>
      <c r="L601" s="31">
        <f>ROUND(I601,0)</f>
        <v>0</v>
      </c>
      <c r="M601" s="32"/>
      <c r="N601" s="32"/>
      <c r="O601" s="32"/>
      <c r="P601" s="32"/>
    </row>
    <row r="602" spans="7:18" ht="15">
      <c r="G602" s="30"/>
      <c r="H602" s="30"/>
      <c r="I602" s="30"/>
      <c r="J602" s="31"/>
      <c r="K602" s="31"/>
      <c r="L602" s="31"/>
      <c r="M602" s="32"/>
      <c r="N602" s="32"/>
      <c r="O602" s="32"/>
      <c r="P602" s="32"/>
      <c r="R602" s="29"/>
    </row>
    <row r="603" spans="7:16" ht="15">
      <c r="G603" s="30">
        <f>F603*2.2046</f>
        <v>0</v>
      </c>
      <c r="H603" s="30">
        <f>(G603-J603)*16</f>
        <v>0</v>
      </c>
      <c r="I603" s="30">
        <f>(H603-K603)*16</f>
        <v>0</v>
      </c>
      <c r="J603" s="31">
        <f>ROUNDDOWN(G603,0)</f>
        <v>0</v>
      </c>
      <c r="K603" s="31">
        <f>ROUNDDOWN(H603,0)</f>
        <v>0</v>
      </c>
      <c r="L603" s="31">
        <f>ROUND(I603,0)</f>
        <v>0</v>
      </c>
      <c r="M603" s="32"/>
      <c r="N603" s="32"/>
      <c r="O603" s="32"/>
      <c r="P603" s="32"/>
    </row>
    <row r="604" spans="7:18" ht="15">
      <c r="G604" s="30"/>
      <c r="H604" s="30"/>
      <c r="I604" s="30"/>
      <c r="J604" s="31"/>
      <c r="K604" s="31"/>
      <c r="L604" s="31"/>
      <c r="M604" s="32"/>
      <c r="N604" s="32"/>
      <c r="O604" s="32"/>
      <c r="P604" s="32"/>
      <c r="R604" s="29"/>
    </row>
    <row r="605" spans="1:25" s="40" customFormat="1" ht="15">
      <c r="A605" s="27"/>
      <c r="B605" s="26"/>
      <c r="C605" s="28"/>
      <c r="D605" s="28"/>
      <c r="E605" s="26"/>
      <c r="F605" s="29"/>
      <c r="G605" s="30">
        <f>F605*2.2046</f>
        <v>0</v>
      </c>
      <c r="H605" s="30">
        <f>(G605-J605)*16</f>
        <v>0</v>
      </c>
      <c r="I605" s="30">
        <f>(H605-K605)*16</f>
        <v>0</v>
      </c>
      <c r="J605" s="31">
        <f>ROUNDDOWN(G605,0)</f>
        <v>0</v>
      </c>
      <c r="K605" s="31">
        <f>ROUNDDOWN(H605,0)</f>
        <v>0</v>
      </c>
      <c r="L605" s="31">
        <f>ROUND(I605,0)</f>
        <v>0</v>
      </c>
      <c r="M605" s="32"/>
      <c r="N605" s="32"/>
      <c r="O605" s="32"/>
      <c r="P605" s="32"/>
      <c r="Q605" s="30"/>
      <c r="R605" s="26"/>
      <c r="S605" s="30"/>
      <c r="T605" s="33"/>
      <c r="U605" s="34"/>
      <c r="X605" s="52"/>
      <c r="Y605" s="41"/>
    </row>
    <row r="606" spans="7:18" ht="15">
      <c r="G606" s="30"/>
      <c r="H606" s="30"/>
      <c r="I606" s="30"/>
      <c r="J606" s="31"/>
      <c r="K606" s="31"/>
      <c r="L606" s="31"/>
      <c r="M606" s="32"/>
      <c r="N606" s="32"/>
      <c r="O606" s="32"/>
      <c r="P606" s="32"/>
      <c r="R606" s="29"/>
    </row>
    <row r="607" spans="7:16" ht="15">
      <c r="G607" s="30">
        <f>F607*2.2046</f>
        <v>0</v>
      </c>
      <c r="H607" s="30">
        <f>(G607-J607)*16</f>
        <v>0</v>
      </c>
      <c r="I607" s="30">
        <f>(H607-K607)*16</f>
        <v>0</v>
      </c>
      <c r="J607" s="31">
        <f>ROUNDDOWN(G607,0)</f>
        <v>0</v>
      </c>
      <c r="K607" s="31">
        <f>ROUNDDOWN(H607,0)</f>
        <v>0</v>
      </c>
      <c r="L607" s="31">
        <f>ROUND(I607,0)</f>
        <v>0</v>
      </c>
      <c r="M607" s="32"/>
      <c r="N607" s="32"/>
      <c r="O607" s="32"/>
      <c r="P607" s="32"/>
    </row>
    <row r="608" spans="1:25" s="40" customFormat="1" ht="15">
      <c r="A608" s="27"/>
      <c r="B608" s="26"/>
      <c r="C608" s="28"/>
      <c r="D608" s="28"/>
      <c r="E608" s="26"/>
      <c r="F608" s="29"/>
      <c r="G608" s="30"/>
      <c r="H608" s="30"/>
      <c r="I608" s="30"/>
      <c r="J608" s="31"/>
      <c r="K608" s="31"/>
      <c r="L608" s="31"/>
      <c r="M608" s="32"/>
      <c r="N608" s="32"/>
      <c r="O608" s="32"/>
      <c r="P608" s="32"/>
      <c r="Q608" s="30"/>
      <c r="R608" s="29"/>
      <c r="S608" s="30"/>
      <c r="T608" s="33"/>
      <c r="U608" s="34"/>
      <c r="X608" s="52"/>
      <c r="Y608" s="41"/>
    </row>
    <row r="609" spans="7:16" ht="15">
      <c r="G609" s="30">
        <f>F609*2.2046</f>
        <v>0</v>
      </c>
      <c r="H609" s="30">
        <f aca="true" t="shared" si="117" ref="H609:I613">(G609-J609)*16</f>
        <v>0</v>
      </c>
      <c r="I609" s="30">
        <f t="shared" si="117"/>
        <v>0</v>
      </c>
      <c r="J609" s="31">
        <f aca="true" t="shared" si="118" ref="J609:K613">ROUNDDOWN(G609,0)</f>
        <v>0</v>
      </c>
      <c r="K609" s="31">
        <f t="shared" si="118"/>
        <v>0</v>
      </c>
      <c r="L609" s="31">
        <f>ROUND(I609,0)</f>
        <v>0</v>
      </c>
      <c r="M609" s="32"/>
      <c r="N609" s="32"/>
      <c r="O609" s="32"/>
      <c r="P609" s="32"/>
    </row>
    <row r="610" spans="7:16" ht="15">
      <c r="G610" s="30">
        <f>F610*2.2046</f>
        <v>0</v>
      </c>
      <c r="H610" s="30">
        <f t="shared" si="117"/>
        <v>0</v>
      </c>
      <c r="I610" s="30">
        <f t="shared" si="117"/>
        <v>0</v>
      </c>
      <c r="J610" s="31">
        <f t="shared" si="118"/>
        <v>0</v>
      </c>
      <c r="K610" s="31">
        <f t="shared" si="118"/>
        <v>0</v>
      </c>
      <c r="L610" s="31">
        <f>ROUND(I610,0)</f>
        <v>0</v>
      </c>
      <c r="M610" s="32"/>
      <c r="N610" s="32"/>
      <c r="O610" s="32"/>
      <c r="P610" s="32"/>
    </row>
    <row r="611" spans="1:254" s="28" customFormat="1" ht="15">
      <c r="A611" s="27"/>
      <c r="B611" s="26"/>
      <c r="E611" s="26"/>
      <c r="F611" s="29"/>
      <c r="G611" s="30">
        <f>F611*2.2046</f>
        <v>0</v>
      </c>
      <c r="H611" s="30">
        <f t="shared" si="117"/>
        <v>0</v>
      </c>
      <c r="I611" s="30">
        <f t="shared" si="117"/>
        <v>0</v>
      </c>
      <c r="J611" s="31">
        <f t="shared" si="118"/>
        <v>0</v>
      </c>
      <c r="K611" s="31">
        <f t="shared" si="118"/>
        <v>0</v>
      </c>
      <c r="L611" s="31">
        <f>ROUND(I611,0)</f>
        <v>0</v>
      </c>
      <c r="M611" s="32"/>
      <c r="N611" s="32"/>
      <c r="O611" s="32"/>
      <c r="P611" s="32"/>
      <c r="Q611" s="30"/>
      <c r="R611" s="26"/>
      <c r="S611" s="30"/>
      <c r="T611" s="33"/>
      <c r="U611" s="34"/>
      <c r="V611" s="36"/>
      <c r="W611" s="26"/>
      <c r="X611" s="51"/>
      <c r="Y611" s="55"/>
      <c r="Z611" s="26"/>
      <c r="AA611" s="29"/>
      <c r="AB611" s="30"/>
      <c r="AC611" s="30"/>
      <c r="AD611" s="30"/>
      <c r="AE611" s="31"/>
      <c r="AF611" s="31"/>
      <c r="AG611" s="31"/>
      <c r="AH611" s="32"/>
      <c r="AI611" s="32"/>
      <c r="AJ611" s="32"/>
      <c r="AK611" s="32"/>
      <c r="AL611" s="30"/>
      <c r="AM611" s="29"/>
      <c r="AN611" s="30"/>
      <c r="AO611" s="33"/>
      <c r="AP611" s="34"/>
      <c r="AQ611" s="36"/>
      <c r="AR611" s="26"/>
      <c r="AU611" s="26"/>
      <c r="AV611" s="29"/>
      <c r="AW611" s="30"/>
      <c r="AX611" s="30"/>
      <c r="AY611" s="30"/>
      <c r="AZ611" s="31"/>
      <c r="BA611" s="31"/>
      <c r="BB611" s="31"/>
      <c r="BC611" s="32"/>
      <c r="BD611" s="32"/>
      <c r="BE611" s="32"/>
      <c r="BF611" s="32"/>
      <c r="BG611" s="30"/>
      <c r="BH611" s="29"/>
      <c r="BI611" s="30"/>
      <c r="BJ611" s="33"/>
      <c r="BK611" s="34"/>
      <c r="BL611" s="36"/>
      <c r="BM611" s="26"/>
      <c r="BP611" s="26"/>
      <c r="BQ611" s="29"/>
      <c r="BR611" s="30"/>
      <c r="BS611" s="30"/>
      <c r="BT611" s="30"/>
      <c r="BU611" s="31"/>
      <c r="BV611" s="31"/>
      <c r="BW611" s="31"/>
      <c r="BX611" s="32"/>
      <c r="BY611" s="32"/>
      <c r="BZ611" s="32"/>
      <c r="CA611" s="32"/>
      <c r="CB611" s="30"/>
      <c r="CC611" s="29"/>
      <c r="CD611" s="30"/>
      <c r="CE611" s="33"/>
      <c r="CF611" s="34"/>
      <c r="CG611" s="36"/>
      <c r="CH611" s="26"/>
      <c r="CK611" s="26"/>
      <c r="CL611" s="29"/>
      <c r="CM611" s="30"/>
      <c r="CN611" s="30"/>
      <c r="CO611" s="30"/>
      <c r="CP611" s="31"/>
      <c r="CQ611" s="31"/>
      <c r="CR611" s="31"/>
      <c r="CS611" s="32"/>
      <c r="CT611" s="32"/>
      <c r="CU611" s="32"/>
      <c r="CV611" s="32"/>
      <c r="CW611" s="30"/>
      <c r="CX611" s="29"/>
      <c r="CY611" s="30"/>
      <c r="CZ611" s="33"/>
      <c r="DA611" s="34"/>
      <c r="DB611" s="36"/>
      <c r="DC611" s="26"/>
      <c r="DF611" s="26"/>
      <c r="DG611" s="29"/>
      <c r="DH611" s="30"/>
      <c r="DI611" s="30"/>
      <c r="DJ611" s="30"/>
      <c r="DK611" s="31"/>
      <c r="DL611" s="31"/>
      <c r="DM611" s="31"/>
      <c r="DN611" s="32"/>
      <c r="DO611" s="32"/>
      <c r="DP611" s="32"/>
      <c r="DQ611" s="32"/>
      <c r="DR611" s="30"/>
      <c r="DS611" s="29"/>
      <c r="DT611" s="30"/>
      <c r="DU611" s="33"/>
      <c r="DV611" s="34"/>
      <c r="DW611" s="36"/>
      <c r="DX611" s="26"/>
      <c r="EA611" s="26"/>
      <c r="EB611" s="29"/>
      <c r="EC611" s="30"/>
      <c r="ED611" s="30"/>
      <c r="EE611" s="30"/>
      <c r="EF611" s="31"/>
      <c r="EG611" s="31"/>
      <c r="EH611" s="31"/>
      <c r="EI611" s="32"/>
      <c r="EJ611" s="32"/>
      <c r="EK611" s="32"/>
      <c r="EL611" s="32"/>
      <c r="EM611" s="30"/>
      <c r="EN611" s="29"/>
      <c r="EO611" s="30"/>
      <c r="EP611" s="33"/>
      <c r="EQ611" s="34"/>
      <c r="ER611" s="36"/>
      <c r="ES611" s="26"/>
      <c r="EV611" s="26"/>
      <c r="EW611" s="29"/>
      <c r="EX611" s="30"/>
      <c r="EY611" s="30"/>
      <c r="EZ611" s="30"/>
      <c r="FA611" s="31"/>
      <c r="FB611" s="31"/>
      <c r="FC611" s="31"/>
      <c r="FD611" s="32"/>
      <c r="FE611" s="32"/>
      <c r="FF611" s="32"/>
      <c r="FG611" s="32"/>
      <c r="FH611" s="30"/>
      <c r="FI611" s="29"/>
      <c r="FJ611" s="30"/>
      <c r="FK611" s="33"/>
      <c r="FL611" s="34"/>
      <c r="FM611" s="36"/>
      <c r="FN611" s="26"/>
      <c r="FQ611" s="26"/>
      <c r="FR611" s="29"/>
      <c r="FS611" s="30"/>
      <c r="FT611" s="30"/>
      <c r="FU611" s="30"/>
      <c r="FV611" s="31"/>
      <c r="FW611" s="31"/>
      <c r="FX611" s="31"/>
      <c r="FY611" s="32"/>
      <c r="FZ611" s="32"/>
      <c r="GA611" s="32"/>
      <c r="GB611" s="32"/>
      <c r="GC611" s="30"/>
      <c r="GD611" s="29"/>
      <c r="GE611" s="30"/>
      <c r="GF611" s="33"/>
      <c r="GG611" s="34"/>
      <c r="GH611" s="36"/>
      <c r="GI611" s="26"/>
      <c r="GL611" s="26"/>
      <c r="GM611" s="29"/>
      <c r="GN611" s="30"/>
      <c r="GO611" s="30"/>
      <c r="GP611" s="30"/>
      <c r="GQ611" s="31"/>
      <c r="GR611" s="31"/>
      <c r="GS611" s="31"/>
      <c r="GT611" s="32"/>
      <c r="GU611" s="32"/>
      <c r="GV611" s="32"/>
      <c r="GW611" s="32"/>
      <c r="GX611" s="30"/>
      <c r="GY611" s="29"/>
      <c r="GZ611" s="30"/>
      <c r="HA611" s="33"/>
      <c r="HB611" s="34"/>
      <c r="HC611" s="36"/>
      <c r="HD611" s="26"/>
      <c r="HG611" s="26"/>
      <c r="HH611" s="29"/>
      <c r="HI611" s="30"/>
      <c r="HJ611" s="30"/>
      <c r="HK611" s="30"/>
      <c r="HL611" s="31"/>
      <c r="HM611" s="31"/>
      <c r="HN611" s="31"/>
      <c r="HO611" s="32"/>
      <c r="HP611" s="32"/>
      <c r="HQ611" s="32"/>
      <c r="HR611" s="32"/>
      <c r="HS611" s="30"/>
      <c r="HT611" s="29"/>
      <c r="HU611" s="30"/>
      <c r="HV611" s="33"/>
      <c r="HW611" s="34"/>
      <c r="HX611" s="36"/>
      <c r="HY611" s="26"/>
      <c r="IB611" s="26"/>
      <c r="IC611" s="29"/>
      <c r="ID611" s="30"/>
      <c r="IE611" s="30"/>
      <c r="IF611" s="30"/>
      <c r="IG611" s="31"/>
      <c r="IH611" s="31"/>
      <c r="II611" s="31"/>
      <c r="IJ611" s="32"/>
      <c r="IK611" s="32"/>
      <c r="IL611" s="32"/>
      <c r="IM611" s="32"/>
      <c r="IN611" s="30"/>
      <c r="IO611" s="29"/>
      <c r="IP611" s="30"/>
      <c r="IQ611" s="33"/>
      <c r="IR611" s="34"/>
      <c r="IS611" s="36"/>
      <c r="IT611" s="26"/>
    </row>
    <row r="612" spans="1:254" s="28" customFormat="1" ht="15">
      <c r="A612" s="27"/>
      <c r="B612" s="26"/>
      <c r="E612" s="26"/>
      <c r="F612" s="29"/>
      <c r="G612" s="30">
        <f>F612*2.2046</f>
        <v>0</v>
      </c>
      <c r="H612" s="30">
        <f t="shared" si="117"/>
        <v>0</v>
      </c>
      <c r="I612" s="30">
        <f t="shared" si="117"/>
        <v>0</v>
      </c>
      <c r="J612" s="31">
        <f t="shared" si="118"/>
        <v>0</v>
      </c>
      <c r="K612" s="31">
        <f t="shared" si="118"/>
        <v>0</v>
      </c>
      <c r="L612" s="31">
        <f>ROUND(I612,0)</f>
        <v>0</v>
      </c>
      <c r="M612" s="32"/>
      <c r="N612" s="32"/>
      <c r="O612" s="32"/>
      <c r="P612" s="32"/>
      <c r="Q612" s="30"/>
      <c r="R612" s="26"/>
      <c r="S612" s="30"/>
      <c r="T612" s="33"/>
      <c r="U612" s="34"/>
      <c r="V612" s="36"/>
      <c r="W612" s="26"/>
      <c r="X612" s="51"/>
      <c r="Y612" s="55"/>
      <c r="Z612" s="26"/>
      <c r="AA612" s="29"/>
      <c r="AB612" s="30"/>
      <c r="AC612" s="30"/>
      <c r="AD612" s="30"/>
      <c r="AE612" s="31"/>
      <c r="AF612" s="31"/>
      <c r="AG612" s="31"/>
      <c r="AH612" s="32"/>
      <c r="AI612" s="32"/>
      <c r="AJ612" s="32"/>
      <c r="AK612" s="32"/>
      <c r="AL612" s="30"/>
      <c r="AM612" s="29"/>
      <c r="AN612" s="30"/>
      <c r="AO612" s="33"/>
      <c r="AP612" s="34"/>
      <c r="AQ612" s="36"/>
      <c r="AR612" s="26"/>
      <c r="AU612" s="26"/>
      <c r="AV612" s="29"/>
      <c r="AW612" s="30"/>
      <c r="AX612" s="30"/>
      <c r="AY612" s="30"/>
      <c r="AZ612" s="31"/>
      <c r="BA612" s="31"/>
      <c r="BB612" s="31"/>
      <c r="BC612" s="32"/>
      <c r="BD612" s="32"/>
      <c r="BE612" s="32"/>
      <c r="BF612" s="32"/>
      <c r="BG612" s="30"/>
      <c r="BH612" s="29"/>
      <c r="BI612" s="30"/>
      <c r="BJ612" s="33"/>
      <c r="BK612" s="34"/>
      <c r="BL612" s="36"/>
      <c r="BM612" s="26"/>
      <c r="BP612" s="26"/>
      <c r="BQ612" s="29"/>
      <c r="BR612" s="30"/>
      <c r="BS612" s="30"/>
      <c r="BT612" s="30"/>
      <c r="BU612" s="31"/>
      <c r="BV612" s="31"/>
      <c r="BW612" s="31"/>
      <c r="BX612" s="32"/>
      <c r="BY612" s="32"/>
      <c r="BZ612" s="32"/>
      <c r="CA612" s="32"/>
      <c r="CB612" s="30"/>
      <c r="CC612" s="29"/>
      <c r="CD612" s="30"/>
      <c r="CE612" s="33"/>
      <c r="CF612" s="34"/>
      <c r="CG612" s="36"/>
      <c r="CH612" s="26"/>
      <c r="CK612" s="26"/>
      <c r="CL612" s="29"/>
      <c r="CM612" s="30"/>
      <c r="CN612" s="30"/>
      <c r="CO612" s="30"/>
      <c r="CP612" s="31"/>
      <c r="CQ612" s="31"/>
      <c r="CR612" s="31"/>
      <c r="CS612" s="32"/>
      <c r="CT612" s="32"/>
      <c r="CU612" s="32"/>
      <c r="CV612" s="32"/>
      <c r="CW612" s="30"/>
      <c r="CX612" s="29"/>
      <c r="CY612" s="30"/>
      <c r="CZ612" s="33"/>
      <c r="DA612" s="34"/>
      <c r="DB612" s="36"/>
      <c r="DC612" s="26"/>
      <c r="DF612" s="26"/>
      <c r="DG612" s="29"/>
      <c r="DH612" s="30"/>
      <c r="DI612" s="30"/>
      <c r="DJ612" s="30"/>
      <c r="DK612" s="31"/>
      <c r="DL612" s="31"/>
      <c r="DM612" s="31"/>
      <c r="DN612" s="32"/>
      <c r="DO612" s="32"/>
      <c r="DP612" s="32"/>
      <c r="DQ612" s="32"/>
      <c r="DR612" s="30"/>
      <c r="DS612" s="29"/>
      <c r="DT612" s="30"/>
      <c r="DU612" s="33"/>
      <c r="DV612" s="34"/>
      <c r="DW612" s="36"/>
      <c r="DX612" s="26"/>
      <c r="EA612" s="26"/>
      <c r="EB612" s="29"/>
      <c r="EC612" s="30"/>
      <c r="ED612" s="30"/>
      <c r="EE612" s="30"/>
      <c r="EF612" s="31"/>
      <c r="EG612" s="31"/>
      <c r="EH612" s="31"/>
      <c r="EI612" s="32"/>
      <c r="EJ612" s="32"/>
      <c r="EK612" s="32"/>
      <c r="EL612" s="32"/>
      <c r="EM612" s="30"/>
      <c r="EN612" s="29"/>
      <c r="EO612" s="30"/>
      <c r="EP612" s="33"/>
      <c r="EQ612" s="34"/>
      <c r="ER612" s="36"/>
      <c r="ES612" s="26"/>
      <c r="EV612" s="26"/>
      <c r="EW612" s="29"/>
      <c r="EX612" s="30"/>
      <c r="EY612" s="30"/>
      <c r="EZ612" s="30"/>
      <c r="FA612" s="31"/>
      <c r="FB612" s="31"/>
      <c r="FC612" s="31"/>
      <c r="FD612" s="32"/>
      <c r="FE612" s="32"/>
      <c r="FF612" s="32"/>
      <c r="FG612" s="32"/>
      <c r="FH612" s="30"/>
      <c r="FI612" s="29"/>
      <c r="FJ612" s="30"/>
      <c r="FK612" s="33"/>
      <c r="FL612" s="34"/>
      <c r="FM612" s="36"/>
      <c r="FN612" s="26"/>
      <c r="FQ612" s="26"/>
      <c r="FR612" s="29"/>
      <c r="FS612" s="30"/>
      <c r="FT612" s="30"/>
      <c r="FU612" s="30"/>
      <c r="FV612" s="31"/>
      <c r="FW612" s="31"/>
      <c r="FX612" s="31"/>
      <c r="FY612" s="32"/>
      <c r="FZ612" s="32"/>
      <c r="GA612" s="32"/>
      <c r="GB612" s="32"/>
      <c r="GC612" s="30"/>
      <c r="GD612" s="29"/>
      <c r="GE612" s="30"/>
      <c r="GF612" s="33"/>
      <c r="GG612" s="34"/>
      <c r="GH612" s="36"/>
      <c r="GI612" s="26"/>
      <c r="GL612" s="26"/>
      <c r="GM612" s="29"/>
      <c r="GN612" s="30"/>
      <c r="GO612" s="30"/>
      <c r="GP612" s="30"/>
      <c r="GQ612" s="31"/>
      <c r="GR612" s="31"/>
      <c r="GS612" s="31"/>
      <c r="GT612" s="32"/>
      <c r="GU612" s="32"/>
      <c r="GV612" s="32"/>
      <c r="GW612" s="32"/>
      <c r="GX612" s="30"/>
      <c r="GY612" s="29"/>
      <c r="GZ612" s="30"/>
      <c r="HA612" s="33"/>
      <c r="HB612" s="34"/>
      <c r="HC612" s="36"/>
      <c r="HD612" s="26"/>
      <c r="HG612" s="26"/>
      <c r="HH612" s="29"/>
      <c r="HI612" s="30"/>
      <c r="HJ612" s="30"/>
      <c r="HK612" s="30"/>
      <c r="HL612" s="31"/>
      <c r="HM612" s="31"/>
      <c r="HN612" s="31"/>
      <c r="HO612" s="32"/>
      <c r="HP612" s="32"/>
      <c r="HQ612" s="32"/>
      <c r="HR612" s="32"/>
      <c r="HS612" s="30"/>
      <c r="HT612" s="29"/>
      <c r="HU612" s="30"/>
      <c r="HV612" s="33"/>
      <c r="HW612" s="34"/>
      <c r="HX612" s="36"/>
      <c r="HY612" s="26"/>
      <c r="IB612" s="26"/>
      <c r="IC612" s="29"/>
      <c r="ID612" s="30"/>
      <c r="IE612" s="30"/>
      <c r="IF612" s="30"/>
      <c r="IG612" s="31"/>
      <c r="IH612" s="31"/>
      <c r="II612" s="31"/>
      <c r="IJ612" s="32"/>
      <c r="IK612" s="32"/>
      <c r="IL612" s="32"/>
      <c r="IM612" s="32"/>
      <c r="IN612" s="30"/>
      <c r="IO612" s="29"/>
      <c r="IP612" s="30"/>
      <c r="IQ612" s="33"/>
      <c r="IR612" s="34"/>
      <c r="IS612" s="36"/>
      <c r="IT612" s="26"/>
    </row>
    <row r="613" spans="1:254" s="28" customFormat="1" ht="15">
      <c r="A613" s="27"/>
      <c r="B613" s="26"/>
      <c r="E613" s="26"/>
      <c r="F613" s="29"/>
      <c r="G613" s="30">
        <f>F613*2.2046</f>
        <v>0</v>
      </c>
      <c r="H613" s="30">
        <f t="shared" si="117"/>
        <v>0</v>
      </c>
      <c r="I613" s="30">
        <f t="shared" si="117"/>
        <v>0</v>
      </c>
      <c r="J613" s="31">
        <f t="shared" si="118"/>
        <v>0</v>
      </c>
      <c r="K613" s="31">
        <f t="shared" si="118"/>
        <v>0</v>
      </c>
      <c r="L613" s="31">
        <f>ROUND(I613,0)</f>
        <v>0</v>
      </c>
      <c r="M613" s="32"/>
      <c r="N613" s="32"/>
      <c r="O613" s="32"/>
      <c r="P613" s="32"/>
      <c r="Q613" s="30"/>
      <c r="R613" s="26"/>
      <c r="S613" s="30"/>
      <c r="T613" s="33"/>
      <c r="U613" s="34"/>
      <c r="V613" s="36"/>
      <c r="W613" s="26"/>
      <c r="X613" s="51"/>
      <c r="Y613" s="55"/>
      <c r="Z613" s="26"/>
      <c r="AA613" s="29"/>
      <c r="AB613" s="30"/>
      <c r="AC613" s="30"/>
      <c r="AD613" s="30"/>
      <c r="AE613" s="31"/>
      <c r="AF613" s="31"/>
      <c r="AG613" s="31"/>
      <c r="AH613" s="32"/>
      <c r="AI613" s="32"/>
      <c r="AJ613" s="32"/>
      <c r="AK613" s="32"/>
      <c r="AL613" s="30"/>
      <c r="AM613" s="29"/>
      <c r="AN613" s="30"/>
      <c r="AO613" s="33"/>
      <c r="AP613" s="34"/>
      <c r="AQ613" s="36"/>
      <c r="AR613" s="26"/>
      <c r="AU613" s="26"/>
      <c r="AV613" s="29"/>
      <c r="AW613" s="30"/>
      <c r="AX613" s="30"/>
      <c r="AY613" s="30"/>
      <c r="AZ613" s="31"/>
      <c r="BA613" s="31"/>
      <c r="BB613" s="31"/>
      <c r="BC613" s="32"/>
      <c r="BD613" s="32"/>
      <c r="BE613" s="32"/>
      <c r="BF613" s="32"/>
      <c r="BG613" s="30"/>
      <c r="BH613" s="29"/>
      <c r="BI613" s="30"/>
      <c r="BJ613" s="33"/>
      <c r="BK613" s="34"/>
      <c r="BL613" s="36"/>
      <c r="BM613" s="26"/>
      <c r="BP613" s="26"/>
      <c r="BQ613" s="29"/>
      <c r="BR613" s="30"/>
      <c r="BS613" s="30"/>
      <c r="BT613" s="30"/>
      <c r="BU613" s="31"/>
      <c r="BV613" s="31"/>
      <c r="BW613" s="31"/>
      <c r="BX613" s="32"/>
      <c r="BY613" s="32"/>
      <c r="BZ613" s="32"/>
      <c r="CA613" s="32"/>
      <c r="CB613" s="30"/>
      <c r="CC613" s="29"/>
      <c r="CD613" s="30"/>
      <c r="CE613" s="33"/>
      <c r="CF613" s="34"/>
      <c r="CG613" s="36"/>
      <c r="CH613" s="26"/>
      <c r="CK613" s="26"/>
      <c r="CL613" s="29"/>
      <c r="CM613" s="30"/>
      <c r="CN613" s="30"/>
      <c r="CO613" s="30"/>
      <c r="CP613" s="31"/>
      <c r="CQ613" s="31"/>
      <c r="CR613" s="31"/>
      <c r="CS613" s="32"/>
      <c r="CT613" s="32"/>
      <c r="CU613" s="32"/>
      <c r="CV613" s="32"/>
      <c r="CW613" s="30"/>
      <c r="CX613" s="29"/>
      <c r="CY613" s="30"/>
      <c r="CZ613" s="33"/>
      <c r="DA613" s="34"/>
      <c r="DB613" s="36"/>
      <c r="DC613" s="26"/>
      <c r="DF613" s="26"/>
      <c r="DG613" s="29"/>
      <c r="DH613" s="30"/>
      <c r="DI613" s="30"/>
      <c r="DJ613" s="30"/>
      <c r="DK613" s="31"/>
      <c r="DL613" s="31"/>
      <c r="DM613" s="31"/>
      <c r="DN613" s="32"/>
      <c r="DO613" s="32"/>
      <c r="DP613" s="32"/>
      <c r="DQ613" s="32"/>
      <c r="DR613" s="30"/>
      <c r="DS613" s="29"/>
      <c r="DT613" s="30"/>
      <c r="DU613" s="33"/>
      <c r="DV613" s="34"/>
      <c r="DW613" s="36"/>
      <c r="DX613" s="26"/>
      <c r="EA613" s="26"/>
      <c r="EB613" s="29"/>
      <c r="EC613" s="30"/>
      <c r="ED613" s="30"/>
      <c r="EE613" s="30"/>
      <c r="EF613" s="31"/>
      <c r="EG613" s="31"/>
      <c r="EH613" s="31"/>
      <c r="EI613" s="32"/>
      <c r="EJ613" s="32"/>
      <c r="EK613" s="32"/>
      <c r="EL613" s="32"/>
      <c r="EM613" s="30"/>
      <c r="EN613" s="29"/>
      <c r="EO613" s="30"/>
      <c r="EP613" s="33"/>
      <c r="EQ613" s="34"/>
      <c r="ER613" s="36"/>
      <c r="ES613" s="26"/>
      <c r="EV613" s="26"/>
      <c r="EW613" s="29"/>
      <c r="EX613" s="30"/>
      <c r="EY613" s="30"/>
      <c r="EZ613" s="30"/>
      <c r="FA613" s="31"/>
      <c r="FB613" s="31"/>
      <c r="FC613" s="31"/>
      <c r="FD613" s="32"/>
      <c r="FE613" s="32"/>
      <c r="FF613" s="32"/>
      <c r="FG613" s="32"/>
      <c r="FH613" s="30"/>
      <c r="FI613" s="29"/>
      <c r="FJ613" s="30"/>
      <c r="FK613" s="33"/>
      <c r="FL613" s="34"/>
      <c r="FM613" s="36"/>
      <c r="FN613" s="26"/>
      <c r="FQ613" s="26"/>
      <c r="FR613" s="29"/>
      <c r="FS613" s="30"/>
      <c r="FT613" s="30"/>
      <c r="FU613" s="30"/>
      <c r="FV613" s="31"/>
      <c r="FW613" s="31"/>
      <c r="FX613" s="31"/>
      <c r="FY613" s="32"/>
      <c r="FZ613" s="32"/>
      <c r="GA613" s="32"/>
      <c r="GB613" s="32"/>
      <c r="GC613" s="30"/>
      <c r="GD613" s="29"/>
      <c r="GE613" s="30"/>
      <c r="GF613" s="33"/>
      <c r="GG613" s="34"/>
      <c r="GH613" s="36"/>
      <c r="GI613" s="26"/>
      <c r="GL613" s="26"/>
      <c r="GM613" s="29"/>
      <c r="GN613" s="30"/>
      <c r="GO613" s="30"/>
      <c r="GP613" s="30"/>
      <c r="GQ613" s="31"/>
      <c r="GR613" s="31"/>
      <c r="GS613" s="31"/>
      <c r="GT613" s="32"/>
      <c r="GU613" s="32"/>
      <c r="GV613" s="32"/>
      <c r="GW613" s="32"/>
      <c r="GX613" s="30"/>
      <c r="GY613" s="29"/>
      <c r="GZ613" s="30"/>
      <c r="HA613" s="33"/>
      <c r="HB613" s="34"/>
      <c r="HC613" s="36"/>
      <c r="HD613" s="26"/>
      <c r="HG613" s="26"/>
      <c r="HH613" s="29"/>
      <c r="HI613" s="30"/>
      <c r="HJ613" s="30"/>
      <c r="HK613" s="30"/>
      <c r="HL613" s="31"/>
      <c r="HM613" s="31"/>
      <c r="HN613" s="31"/>
      <c r="HO613" s="32"/>
      <c r="HP613" s="32"/>
      <c r="HQ613" s="32"/>
      <c r="HR613" s="32"/>
      <c r="HS613" s="30"/>
      <c r="HT613" s="29"/>
      <c r="HU613" s="30"/>
      <c r="HV613" s="33"/>
      <c r="HW613" s="34"/>
      <c r="HX613" s="36"/>
      <c r="HY613" s="26"/>
      <c r="IB613" s="26"/>
      <c r="IC613" s="29"/>
      <c r="ID613" s="30"/>
      <c r="IE613" s="30"/>
      <c r="IF613" s="30"/>
      <c r="IG613" s="31"/>
      <c r="IH613" s="31"/>
      <c r="II613" s="31"/>
      <c r="IJ613" s="32"/>
      <c r="IK613" s="32"/>
      <c r="IL613" s="32"/>
      <c r="IM613" s="32"/>
      <c r="IN613" s="30"/>
      <c r="IO613" s="29"/>
      <c r="IP613" s="30"/>
      <c r="IQ613" s="33"/>
      <c r="IR613" s="34"/>
      <c r="IS613" s="36"/>
      <c r="IT613" s="26"/>
    </row>
    <row r="614" spans="7:18" ht="15">
      <c r="G614" s="30"/>
      <c r="H614" s="30"/>
      <c r="I614" s="30"/>
      <c r="J614" s="31"/>
      <c r="K614" s="31"/>
      <c r="L614" s="31"/>
      <c r="M614" s="32"/>
      <c r="N614" s="32"/>
      <c r="O614" s="32"/>
      <c r="P614" s="32"/>
      <c r="R614" s="29"/>
    </row>
    <row r="615" spans="1:254" s="28" customFormat="1" ht="15">
      <c r="A615" s="27"/>
      <c r="B615" s="26"/>
      <c r="E615" s="26"/>
      <c r="F615" s="29"/>
      <c r="G615" s="30"/>
      <c r="H615" s="30"/>
      <c r="I615" s="30"/>
      <c r="J615" s="31"/>
      <c r="K615" s="31"/>
      <c r="L615" s="31"/>
      <c r="M615" s="32"/>
      <c r="N615" s="32"/>
      <c r="O615" s="32"/>
      <c r="P615" s="32"/>
      <c r="Q615" s="30"/>
      <c r="R615" s="29"/>
      <c r="S615" s="30"/>
      <c r="T615" s="33"/>
      <c r="U615" s="34"/>
      <c r="V615" s="36"/>
      <c r="W615" s="26"/>
      <c r="X615" s="51"/>
      <c r="Y615" s="55"/>
      <c r="Z615" s="26"/>
      <c r="AA615" s="29"/>
      <c r="AB615" s="30"/>
      <c r="AC615" s="30"/>
      <c r="AD615" s="30"/>
      <c r="AE615" s="31"/>
      <c r="AF615" s="31"/>
      <c r="AG615" s="31"/>
      <c r="AH615" s="32"/>
      <c r="AI615" s="32"/>
      <c r="AJ615" s="32"/>
      <c r="AK615" s="32"/>
      <c r="AL615" s="30"/>
      <c r="AM615" s="29"/>
      <c r="AN615" s="30"/>
      <c r="AO615" s="33"/>
      <c r="AP615" s="34"/>
      <c r="AQ615" s="36"/>
      <c r="AR615" s="26"/>
      <c r="AU615" s="26"/>
      <c r="AV615" s="29"/>
      <c r="AW615" s="30"/>
      <c r="AX615" s="30"/>
      <c r="AY615" s="30"/>
      <c r="AZ615" s="31"/>
      <c r="BA615" s="31"/>
      <c r="BB615" s="31"/>
      <c r="BC615" s="32"/>
      <c r="BD615" s="32"/>
      <c r="BE615" s="32"/>
      <c r="BF615" s="32"/>
      <c r="BG615" s="30"/>
      <c r="BH615" s="29"/>
      <c r="BI615" s="30"/>
      <c r="BJ615" s="33"/>
      <c r="BK615" s="34"/>
      <c r="BL615" s="36"/>
      <c r="BM615" s="26"/>
      <c r="BP615" s="26"/>
      <c r="BQ615" s="29"/>
      <c r="BR615" s="30"/>
      <c r="BS615" s="30"/>
      <c r="BT615" s="30"/>
      <c r="BU615" s="31"/>
      <c r="BV615" s="31"/>
      <c r="BW615" s="31"/>
      <c r="BX615" s="32"/>
      <c r="BY615" s="32"/>
      <c r="BZ615" s="32"/>
      <c r="CA615" s="32"/>
      <c r="CB615" s="30"/>
      <c r="CC615" s="29"/>
      <c r="CD615" s="30"/>
      <c r="CE615" s="33"/>
      <c r="CF615" s="34"/>
      <c r="CG615" s="36"/>
      <c r="CH615" s="26"/>
      <c r="CK615" s="26"/>
      <c r="CL615" s="29"/>
      <c r="CM615" s="30"/>
      <c r="CN615" s="30"/>
      <c r="CO615" s="30"/>
      <c r="CP615" s="31"/>
      <c r="CQ615" s="31"/>
      <c r="CR615" s="31"/>
      <c r="CS615" s="32"/>
      <c r="CT615" s="32"/>
      <c r="CU615" s="32"/>
      <c r="CV615" s="32"/>
      <c r="CW615" s="30"/>
      <c r="CX615" s="29"/>
      <c r="CY615" s="30"/>
      <c r="CZ615" s="33"/>
      <c r="DA615" s="34"/>
      <c r="DB615" s="36"/>
      <c r="DC615" s="26"/>
      <c r="DF615" s="26"/>
      <c r="DG615" s="29"/>
      <c r="DH615" s="30"/>
      <c r="DI615" s="30"/>
      <c r="DJ615" s="30"/>
      <c r="DK615" s="31"/>
      <c r="DL615" s="31"/>
      <c r="DM615" s="31"/>
      <c r="DN615" s="32"/>
      <c r="DO615" s="32"/>
      <c r="DP615" s="32"/>
      <c r="DQ615" s="32"/>
      <c r="DR615" s="30"/>
      <c r="DS615" s="29"/>
      <c r="DT615" s="30"/>
      <c r="DU615" s="33"/>
      <c r="DV615" s="34"/>
      <c r="DW615" s="36"/>
      <c r="DX615" s="26"/>
      <c r="EA615" s="26"/>
      <c r="EB615" s="29"/>
      <c r="EC615" s="30"/>
      <c r="ED615" s="30"/>
      <c r="EE615" s="30"/>
      <c r="EF615" s="31"/>
      <c r="EG615" s="31"/>
      <c r="EH615" s="31"/>
      <c r="EI615" s="32"/>
      <c r="EJ615" s="32"/>
      <c r="EK615" s="32"/>
      <c r="EL615" s="32"/>
      <c r="EM615" s="30"/>
      <c r="EN615" s="29"/>
      <c r="EO615" s="30"/>
      <c r="EP615" s="33"/>
      <c r="EQ615" s="34"/>
      <c r="ER615" s="36"/>
      <c r="ES615" s="26"/>
      <c r="EV615" s="26"/>
      <c r="EW615" s="29"/>
      <c r="EX615" s="30"/>
      <c r="EY615" s="30"/>
      <c r="EZ615" s="30"/>
      <c r="FA615" s="31"/>
      <c r="FB615" s="31"/>
      <c r="FC615" s="31"/>
      <c r="FD615" s="32"/>
      <c r="FE615" s="32"/>
      <c r="FF615" s="32"/>
      <c r="FG615" s="32"/>
      <c r="FH615" s="30"/>
      <c r="FI615" s="29"/>
      <c r="FJ615" s="30"/>
      <c r="FK615" s="33"/>
      <c r="FL615" s="34"/>
      <c r="FM615" s="36"/>
      <c r="FN615" s="26"/>
      <c r="FQ615" s="26"/>
      <c r="FR615" s="29"/>
      <c r="FS615" s="30"/>
      <c r="FT615" s="30"/>
      <c r="FU615" s="30"/>
      <c r="FV615" s="31"/>
      <c r="FW615" s="31"/>
      <c r="FX615" s="31"/>
      <c r="FY615" s="32"/>
      <c r="FZ615" s="32"/>
      <c r="GA615" s="32"/>
      <c r="GB615" s="32"/>
      <c r="GC615" s="30"/>
      <c r="GD615" s="29"/>
      <c r="GE615" s="30"/>
      <c r="GF615" s="33"/>
      <c r="GG615" s="34"/>
      <c r="GH615" s="36"/>
      <c r="GI615" s="26"/>
      <c r="GL615" s="26"/>
      <c r="GM615" s="29"/>
      <c r="GN615" s="30"/>
      <c r="GO615" s="30"/>
      <c r="GP615" s="30"/>
      <c r="GQ615" s="31"/>
      <c r="GR615" s="31"/>
      <c r="GS615" s="31"/>
      <c r="GT615" s="32"/>
      <c r="GU615" s="32"/>
      <c r="GV615" s="32"/>
      <c r="GW615" s="32"/>
      <c r="GX615" s="30"/>
      <c r="GY615" s="29"/>
      <c r="GZ615" s="30"/>
      <c r="HA615" s="33"/>
      <c r="HB615" s="34"/>
      <c r="HC615" s="36"/>
      <c r="HD615" s="26"/>
      <c r="HG615" s="26"/>
      <c r="HH615" s="29"/>
      <c r="HI615" s="30"/>
      <c r="HJ615" s="30"/>
      <c r="HK615" s="30"/>
      <c r="HL615" s="31"/>
      <c r="HM615" s="31"/>
      <c r="HN615" s="31"/>
      <c r="HO615" s="32"/>
      <c r="HP615" s="32"/>
      <c r="HQ615" s="32"/>
      <c r="HR615" s="32"/>
      <c r="HS615" s="30"/>
      <c r="HT615" s="29"/>
      <c r="HU615" s="30"/>
      <c r="HV615" s="33"/>
      <c r="HW615" s="34"/>
      <c r="HX615" s="36"/>
      <c r="HY615" s="26"/>
      <c r="IB615" s="26"/>
      <c r="IC615" s="29"/>
      <c r="ID615" s="30"/>
      <c r="IE615" s="30"/>
      <c r="IF615" s="30"/>
      <c r="IG615" s="31"/>
      <c r="IH615" s="31"/>
      <c r="II615" s="31"/>
      <c r="IJ615" s="32"/>
      <c r="IK615" s="32"/>
      <c r="IL615" s="32"/>
      <c r="IM615" s="32"/>
      <c r="IN615" s="30"/>
      <c r="IO615" s="29"/>
      <c r="IP615" s="30"/>
      <c r="IQ615" s="33"/>
      <c r="IR615" s="34"/>
      <c r="IS615" s="36"/>
      <c r="IT615" s="26"/>
    </row>
    <row r="616" spans="7:18" ht="15">
      <c r="G616" s="30"/>
      <c r="H616" s="30"/>
      <c r="I616" s="30"/>
      <c r="J616" s="31"/>
      <c r="K616" s="31"/>
      <c r="L616" s="31"/>
      <c r="M616" s="32"/>
      <c r="N616" s="32"/>
      <c r="O616" s="32"/>
      <c r="P616" s="32"/>
      <c r="R616" s="29"/>
    </row>
    <row r="617" spans="7:18" ht="15">
      <c r="G617" s="30"/>
      <c r="H617" s="30"/>
      <c r="I617" s="30"/>
      <c r="J617" s="31"/>
      <c r="K617" s="31"/>
      <c r="L617" s="31"/>
      <c r="M617" s="32"/>
      <c r="N617" s="32"/>
      <c r="O617" s="32"/>
      <c r="P617" s="32"/>
      <c r="R617" s="29"/>
    </row>
    <row r="618" spans="7:16" ht="15">
      <c r="G618" s="30">
        <f>F618*2.2046</f>
        <v>0</v>
      </c>
      <c r="H618" s="30">
        <f>(G618-J618)*16</f>
        <v>0</v>
      </c>
      <c r="I618" s="30">
        <f>(H618-K618)*16</f>
        <v>0</v>
      </c>
      <c r="J618" s="31">
        <f>ROUNDDOWN(G618,0)</f>
        <v>0</v>
      </c>
      <c r="K618" s="31">
        <f>ROUNDDOWN(H618,0)</f>
        <v>0</v>
      </c>
      <c r="L618" s="31">
        <f>ROUND(I618,0)</f>
        <v>0</v>
      </c>
      <c r="M618" s="32"/>
      <c r="N618" s="32"/>
      <c r="O618" s="32"/>
      <c r="P618" s="32"/>
    </row>
    <row r="619" spans="7:16" ht="15">
      <c r="G619" s="30">
        <f>F619*2.2046</f>
        <v>0</v>
      </c>
      <c r="H619" s="30">
        <f>(G619-J619)*16</f>
        <v>0</v>
      </c>
      <c r="I619" s="30">
        <f>(H619-K619)*16</f>
        <v>0</v>
      </c>
      <c r="J619" s="31">
        <f>ROUNDDOWN(G619,0)</f>
        <v>0</v>
      </c>
      <c r="K619" s="31">
        <f>ROUNDDOWN(H619,0)</f>
        <v>0</v>
      </c>
      <c r="L619" s="31">
        <f>ROUND(I619,0)</f>
        <v>0</v>
      </c>
      <c r="M619" s="32"/>
      <c r="N619" s="32"/>
      <c r="O619" s="32"/>
      <c r="P619" s="32"/>
    </row>
    <row r="620" spans="7:18" ht="15">
      <c r="G620" s="30"/>
      <c r="H620" s="30"/>
      <c r="I620" s="30"/>
      <c r="J620" s="31"/>
      <c r="K620" s="31"/>
      <c r="L620" s="31"/>
      <c r="M620" s="32"/>
      <c r="N620" s="32"/>
      <c r="O620" s="32"/>
      <c r="P620" s="32"/>
      <c r="R620" s="29"/>
    </row>
    <row r="621" spans="7:16" ht="15">
      <c r="G621" s="30">
        <f>F621*2.2046</f>
        <v>0</v>
      </c>
      <c r="H621" s="30">
        <f aca="true" t="shared" si="119" ref="H621:I625">(G621-J621)*16</f>
        <v>0</v>
      </c>
      <c r="I621" s="30">
        <f t="shared" si="119"/>
        <v>0</v>
      </c>
      <c r="J621" s="31">
        <f aca="true" t="shared" si="120" ref="J621:K625">ROUNDDOWN(G621,0)</f>
        <v>0</v>
      </c>
      <c r="K621" s="31">
        <f t="shared" si="120"/>
        <v>0</v>
      </c>
      <c r="L621" s="31">
        <f>ROUND(I621,0)</f>
        <v>0</v>
      </c>
      <c r="M621" s="32"/>
      <c r="N621" s="32"/>
      <c r="O621" s="32"/>
      <c r="P621" s="32"/>
    </row>
    <row r="622" spans="7:16" ht="15">
      <c r="G622" s="30">
        <f>F622*2.2046</f>
        <v>0</v>
      </c>
      <c r="H622" s="30">
        <f t="shared" si="119"/>
        <v>0</v>
      </c>
      <c r="I622" s="30">
        <f t="shared" si="119"/>
        <v>0</v>
      </c>
      <c r="J622" s="31">
        <f t="shared" si="120"/>
        <v>0</v>
      </c>
      <c r="K622" s="31">
        <f t="shared" si="120"/>
        <v>0</v>
      </c>
      <c r="L622" s="31">
        <f>ROUND(I622,0)</f>
        <v>0</v>
      </c>
      <c r="M622" s="32"/>
      <c r="N622" s="32"/>
      <c r="O622" s="32"/>
      <c r="P622" s="32"/>
    </row>
    <row r="623" spans="7:16" ht="15">
      <c r="G623" s="30">
        <f>F623*2.2046</f>
        <v>0</v>
      </c>
      <c r="H623" s="30">
        <f t="shared" si="119"/>
        <v>0</v>
      </c>
      <c r="I623" s="30">
        <f t="shared" si="119"/>
        <v>0</v>
      </c>
      <c r="J623" s="31">
        <f t="shared" si="120"/>
        <v>0</v>
      </c>
      <c r="K623" s="31">
        <f t="shared" si="120"/>
        <v>0</v>
      </c>
      <c r="L623" s="31">
        <f>ROUND(I623,0)</f>
        <v>0</v>
      </c>
      <c r="M623" s="32"/>
      <c r="N623" s="32"/>
      <c r="O623" s="32"/>
      <c r="P623" s="32"/>
    </row>
    <row r="624" spans="7:16" ht="15">
      <c r="G624" s="30">
        <f>F624*2.2046</f>
        <v>0</v>
      </c>
      <c r="H624" s="30">
        <f t="shared" si="119"/>
        <v>0</v>
      </c>
      <c r="I624" s="30">
        <f t="shared" si="119"/>
        <v>0</v>
      </c>
      <c r="J624" s="31">
        <f t="shared" si="120"/>
        <v>0</v>
      </c>
      <c r="K624" s="31">
        <f t="shared" si="120"/>
        <v>0</v>
      </c>
      <c r="L624" s="31">
        <f>ROUND(I624,0)</f>
        <v>0</v>
      </c>
      <c r="M624" s="32"/>
      <c r="N624" s="32"/>
      <c r="O624" s="32"/>
      <c r="P624" s="32"/>
    </row>
    <row r="625" spans="7:16" ht="15">
      <c r="G625" s="30">
        <f>F625*2.2046</f>
        <v>0</v>
      </c>
      <c r="H625" s="30">
        <f t="shared" si="119"/>
        <v>0</v>
      </c>
      <c r="I625" s="30">
        <f t="shared" si="119"/>
        <v>0</v>
      </c>
      <c r="J625" s="31">
        <f t="shared" si="120"/>
        <v>0</v>
      </c>
      <c r="K625" s="31">
        <f t="shared" si="120"/>
        <v>0</v>
      </c>
      <c r="L625" s="31">
        <f>ROUND(I625,0)</f>
        <v>0</v>
      </c>
      <c r="M625" s="32"/>
      <c r="N625" s="32"/>
      <c r="O625" s="32"/>
      <c r="P625" s="32"/>
    </row>
    <row r="626" spans="1:254" s="28" customFormat="1" ht="15">
      <c r="A626" s="27"/>
      <c r="B626" s="26"/>
      <c r="E626" s="26"/>
      <c r="F626" s="29"/>
      <c r="G626" s="30"/>
      <c r="H626" s="30"/>
      <c r="I626" s="30"/>
      <c r="J626" s="31"/>
      <c r="K626" s="31"/>
      <c r="L626" s="31"/>
      <c r="M626" s="32"/>
      <c r="N626" s="32"/>
      <c r="O626" s="32"/>
      <c r="P626" s="32"/>
      <c r="Q626" s="30"/>
      <c r="R626" s="29"/>
      <c r="S626" s="30"/>
      <c r="T626" s="33"/>
      <c r="U626" s="34"/>
      <c r="V626" s="36"/>
      <c r="W626" s="26"/>
      <c r="X626" s="51"/>
      <c r="Y626" s="55"/>
      <c r="Z626" s="26"/>
      <c r="AA626" s="29"/>
      <c r="AB626" s="30"/>
      <c r="AC626" s="30"/>
      <c r="AD626" s="30"/>
      <c r="AE626" s="31"/>
      <c r="AF626" s="31"/>
      <c r="AG626" s="31"/>
      <c r="AH626" s="32"/>
      <c r="AI626" s="32"/>
      <c r="AJ626" s="32"/>
      <c r="AK626" s="32"/>
      <c r="AL626" s="30"/>
      <c r="AM626" s="29"/>
      <c r="AN626" s="30"/>
      <c r="AO626" s="33"/>
      <c r="AP626" s="34"/>
      <c r="AQ626" s="36"/>
      <c r="AR626" s="26"/>
      <c r="AU626" s="26"/>
      <c r="AV626" s="29"/>
      <c r="AW626" s="30"/>
      <c r="AX626" s="30"/>
      <c r="AY626" s="30"/>
      <c r="AZ626" s="31"/>
      <c r="BA626" s="31"/>
      <c r="BB626" s="31"/>
      <c r="BC626" s="32"/>
      <c r="BD626" s="32"/>
      <c r="BE626" s="32"/>
      <c r="BF626" s="32"/>
      <c r="BG626" s="30"/>
      <c r="BH626" s="29"/>
      <c r="BI626" s="30"/>
      <c r="BJ626" s="33"/>
      <c r="BK626" s="34"/>
      <c r="BL626" s="36"/>
      <c r="BM626" s="26"/>
      <c r="BP626" s="26"/>
      <c r="BQ626" s="29"/>
      <c r="BR626" s="30"/>
      <c r="BS626" s="30"/>
      <c r="BT626" s="30"/>
      <c r="BU626" s="31"/>
      <c r="BV626" s="31"/>
      <c r="BW626" s="31"/>
      <c r="BX626" s="32"/>
      <c r="BY626" s="32"/>
      <c r="BZ626" s="32"/>
      <c r="CA626" s="32"/>
      <c r="CB626" s="30"/>
      <c r="CC626" s="29"/>
      <c r="CD626" s="30"/>
      <c r="CE626" s="33"/>
      <c r="CF626" s="34"/>
      <c r="CG626" s="36"/>
      <c r="CH626" s="26"/>
      <c r="CK626" s="26"/>
      <c r="CL626" s="29"/>
      <c r="CM626" s="30"/>
      <c r="CN626" s="30"/>
      <c r="CO626" s="30"/>
      <c r="CP626" s="31"/>
      <c r="CQ626" s="31"/>
      <c r="CR626" s="31"/>
      <c r="CS626" s="32"/>
      <c r="CT626" s="32"/>
      <c r="CU626" s="32"/>
      <c r="CV626" s="32"/>
      <c r="CW626" s="30"/>
      <c r="CX626" s="29"/>
      <c r="CY626" s="30"/>
      <c r="CZ626" s="33"/>
      <c r="DA626" s="34"/>
      <c r="DB626" s="36"/>
      <c r="DC626" s="26"/>
      <c r="DF626" s="26"/>
      <c r="DG626" s="29"/>
      <c r="DH626" s="30"/>
      <c r="DI626" s="30"/>
      <c r="DJ626" s="30"/>
      <c r="DK626" s="31"/>
      <c r="DL626" s="31"/>
      <c r="DM626" s="31"/>
      <c r="DN626" s="32"/>
      <c r="DO626" s="32"/>
      <c r="DP626" s="32"/>
      <c r="DQ626" s="32"/>
      <c r="DR626" s="30"/>
      <c r="DS626" s="29"/>
      <c r="DT626" s="30"/>
      <c r="DU626" s="33"/>
      <c r="DV626" s="34"/>
      <c r="DW626" s="36"/>
      <c r="DX626" s="26"/>
      <c r="EA626" s="26"/>
      <c r="EB626" s="29"/>
      <c r="EC626" s="30"/>
      <c r="ED626" s="30"/>
      <c r="EE626" s="30"/>
      <c r="EF626" s="31"/>
      <c r="EG626" s="31"/>
      <c r="EH626" s="31"/>
      <c r="EI626" s="32"/>
      <c r="EJ626" s="32"/>
      <c r="EK626" s="32"/>
      <c r="EL626" s="32"/>
      <c r="EM626" s="30"/>
      <c r="EN626" s="29"/>
      <c r="EO626" s="30"/>
      <c r="EP626" s="33"/>
      <c r="EQ626" s="34"/>
      <c r="ER626" s="36"/>
      <c r="ES626" s="26"/>
      <c r="EV626" s="26"/>
      <c r="EW626" s="29"/>
      <c r="EX626" s="30"/>
      <c r="EY626" s="30"/>
      <c r="EZ626" s="30"/>
      <c r="FA626" s="31"/>
      <c r="FB626" s="31"/>
      <c r="FC626" s="31"/>
      <c r="FD626" s="32"/>
      <c r="FE626" s="32"/>
      <c r="FF626" s="32"/>
      <c r="FG626" s="32"/>
      <c r="FH626" s="30"/>
      <c r="FI626" s="29"/>
      <c r="FJ626" s="30"/>
      <c r="FK626" s="33"/>
      <c r="FL626" s="34"/>
      <c r="FM626" s="36"/>
      <c r="FN626" s="26"/>
      <c r="FQ626" s="26"/>
      <c r="FR626" s="29"/>
      <c r="FS626" s="30"/>
      <c r="FT626" s="30"/>
      <c r="FU626" s="30"/>
      <c r="FV626" s="31"/>
      <c r="FW626" s="31"/>
      <c r="FX626" s="31"/>
      <c r="FY626" s="32"/>
      <c r="FZ626" s="32"/>
      <c r="GA626" s="32"/>
      <c r="GB626" s="32"/>
      <c r="GC626" s="30"/>
      <c r="GD626" s="29"/>
      <c r="GE626" s="30"/>
      <c r="GF626" s="33"/>
      <c r="GG626" s="34"/>
      <c r="GH626" s="36"/>
      <c r="GI626" s="26"/>
      <c r="GL626" s="26"/>
      <c r="GM626" s="29"/>
      <c r="GN626" s="30"/>
      <c r="GO626" s="30"/>
      <c r="GP626" s="30"/>
      <c r="GQ626" s="31"/>
      <c r="GR626" s="31"/>
      <c r="GS626" s="31"/>
      <c r="GT626" s="32"/>
      <c r="GU626" s="32"/>
      <c r="GV626" s="32"/>
      <c r="GW626" s="32"/>
      <c r="GX626" s="30"/>
      <c r="GY626" s="29"/>
      <c r="GZ626" s="30"/>
      <c r="HA626" s="33"/>
      <c r="HB626" s="34"/>
      <c r="HC626" s="36"/>
      <c r="HD626" s="26"/>
      <c r="HG626" s="26"/>
      <c r="HH626" s="29"/>
      <c r="HI626" s="30"/>
      <c r="HJ626" s="30"/>
      <c r="HK626" s="30"/>
      <c r="HL626" s="31"/>
      <c r="HM626" s="31"/>
      <c r="HN626" s="31"/>
      <c r="HO626" s="32"/>
      <c r="HP626" s="32"/>
      <c r="HQ626" s="32"/>
      <c r="HR626" s="32"/>
      <c r="HS626" s="30"/>
      <c r="HT626" s="29"/>
      <c r="HU626" s="30"/>
      <c r="HV626" s="33"/>
      <c r="HW626" s="34"/>
      <c r="HX626" s="36"/>
      <c r="HY626" s="26"/>
      <c r="IB626" s="26"/>
      <c r="IC626" s="29"/>
      <c r="ID626" s="30"/>
      <c r="IE626" s="30"/>
      <c r="IF626" s="30"/>
      <c r="IG626" s="31"/>
      <c r="IH626" s="31"/>
      <c r="II626" s="31"/>
      <c r="IJ626" s="32"/>
      <c r="IK626" s="32"/>
      <c r="IL626" s="32"/>
      <c r="IM626" s="32"/>
      <c r="IN626" s="30"/>
      <c r="IO626" s="29"/>
      <c r="IP626" s="30"/>
      <c r="IQ626" s="33"/>
      <c r="IR626" s="34"/>
      <c r="IS626" s="36"/>
      <c r="IT626" s="26"/>
    </row>
    <row r="627" spans="7:16" ht="15">
      <c r="G627" s="30">
        <f>F627*2.2046</f>
        <v>0</v>
      </c>
      <c r="H627" s="30">
        <f>(G627-J627)*16</f>
        <v>0</v>
      </c>
      <c r="I627" s="30">
        <f>(H627-K627)*16</f>
        <v>0</v>
      </c>
      <c r="J627" s="31">
        <f>ROUNDDOWN(G627,0)</f>
        <v>0</v>
      </c>
      <c r="K627" s="31">
        <f>ROUNDDOWN(H627,0)</f>
        <v>0</v>
      </c>
      <c r="L627" s="31">
        <f>ROUND(I627,0)</f>
        <v>0</v>
      </c>
      <c r="M627" s="32"/>
      <c r="N627" s="32"/>
      <c r="O627" s="32"/>
      <c r="P627" s="32"/>
    </row>
    <row r="628" spans="7:18" ht="15">
      <c r="G628" s="30"/>
      <c r="H628" s="30"/>
      <c r="I628" s="30"/>
      <c r="J628" s="31"/>
      <c r="K628" s="31"/>
      <c r="L628" s="31"/>
      <c r="M628" s="32"/>
      <c r="N628" s="32"/>
      <c r="O628" s="32"/>
      <c r="P628" s="32"/>
      <c r="R628" s="29"/>
    </row>
    <row r="631" spans="1:254" s="28" customFormat="1" ht="15">
      <c r="A631" s="27"/>
      <c r="B631" s="26"/>
      <c r="E631" s="26"/>
      <c r="F631" s="29"/>
      <c r="G631" s="35"/>
      <c r="H631" s="35"/>
      <c r="I631" s="35"/>
      <c r="J631" s="35"/>
      <c r="K631" s="35"/>
      <c r="L631" s="35"/>
      <c r="M631" s="43"/>
      <c r="N631" s="43"/>
      <c r="O631" s="43"/>
      <c r="P631" s="43"/>
      <c r="Q631" s="30"/>
      <c r="R631" s="26"/>
      <c r="S631" s="30"/>
      <c r="T631" s="33"/>
      <c r="U631" s="34"/>
      <c r="V631" s="36"/>
      <c r="W631" s="26"/>
      <c r="X631" s="51"/>
      <c r="Y631" s="55"/>
      <c r="Z631" s="26"/>
      <c r="AA631" s="29"/>
      <c r="AB631" s="30"/>
      <c r="AC631" s="30"/>
      <c r="AD631" s="30"/>
      <c r="AE631" s="31"/>
      <c r="AF631" s="31"/>
      <c r="AG631" s="31"/>
      <c r="AH631" s="32"/>
      <c r="AI631" s="32"/>
      <c r="AJ631" s="32"/>
      <c r="AK631" s="32"/>
      <c r="AL631" s="30"/>
      <c r="AM631" s="29"/>
      <c r="AN631" s="30"/>
      <c r="AO631" s="33"/>
      <c r="AP631" s="34"/>
      <c r="AQ631" s="36"/>
      <c r="AR631" s="26"/>
      <c r="AU631" s="26"/>
      <c r="AV631" s="29"/>
      <c r="AW631" s="30"/>
      <c r="AX631" s="30"/>
      <c r="AY631" s="30"/>
      <c r="AZ631" s="31"/>
      <c r="BA631" s="31"/>
      <c r="BB631" s="31"/>
      <c r="BC631" s="32"/>
      <c r="BD631" s="32"/>
      <c r="BE631" s="32"/>
      <c r="BF631" s="32"/>
      <c r="BG631" s="30"/>
      <c r="BH631" s="29"/>
      <c r="BI631" s="30"/>
      <c r="BJ631" s="33"/>
      <c r="BK631" s="34"/>
      <c r="BL631" s="36"/>
      <c r="BM631" s="26"/>
      <c r="BP631" s="26"/>
      <c r="BQ631" s="29"/>
      <c r="BR631" s="30"/>
      <c r="BS631" s="30"/>
      <c r="BT631" s="30"/>
      <c r="BU631" s="31"/>
      <c r="BV631" s="31"/>
      <c r="BW631" s="31"/>
      <c r="BX631" s="32"/>
      <c r="BY631" s="32"/>
      <c r="BZ631" s="32"/>
      <c r="CA631" s="32"/>
      <c r="CB631" s="30"/>
      <c r="CC631" s="29"/>
      <c r="CD631" s="30"/>
      <c r="CE631" s="33"/>
      <c r="CF631" s="34"/>
      <c r="CG631" s="36"/>
      <c r="CH631" s="26"/>
      <c r="CK631" s="26"/>
      <c r="CL631" s="29"/>
      <c r="CM631" s="30"/>
      <c r="CN631" s="30"/>
      <c r="CO631" s="30"/>
      <c r="CP631" s="31"/>
      <c r="CQ631" s="31"/>
      <c r="CR631" s="31"/>
      <c r="CS631" s="32"/>
      <c r="CT631" s="32"/>
      <c r="CU631" s="32"/>
      <c r="CV631" s="32"/>
      <c r="CW631" s="30"/>
      <c r="CX631" s="29"/>
      <c r="CY631" s="30"/>
      <c r="CZ631" s="33"/>
      <c r="DA631" s="34"/>
      <c r="DB631" s="36"/>
      <c r="DC631" s="26"/>
      <c r="DF631" s="26"/>
      <c r="DG631" s="29"/>
      <c r="DH631" s="30"/>
      <c r="DI631" s="30"/>
      <c r="DJ631" s="30"/>
      <c r="DK631" s="31"/>
      <c r="DL631" s="31"/>
      <c r="DM631" s="31"/>
      <c r="DN631" s="32"/>
      <c r="DO631" s="32"/>
      <c r="DP631" s="32"/>
      <c r="DQ631" s="32"/>
      <c r="DR631" s="30"/>
      <c r="DS631" s="29"/>
      <c r="DT631" s="30"/>
      <c r="DU631" s="33"/>
      <c r="DV631" s="34"/>
      <c r="DW631" s="36"/>
      <c r="DX631" s="26"/>
      <c r="EA631" s="26"/>
      <c r="EB631" s="29"/>
      <c r="EC631" s="30"/>
      <c r="ED631" s="30"/>
      <c r="EE631" s="30"/>
      <c r="EF631" s="31"/>
      <c r="EG631" s="31"/>
      <c r="EH631" s="31"/>
      <c r="EI631" s="32"/>
      <c r="EJ631" s="32"/>
      <c r="EK631" s="32"/>
      <c r="EL631" s="32"/>
      <c r="EM631" s="30"/>
      <c r="EN631" s="29"/>
      <c r="EO631" s="30"/>
      <c r="EP631" s="33"/>
      <c r="EQ631" s="34"/>
      <c r="ER631" s="36"/>
      <c r="ES631" s="26"/>
      <c r="EV631" s="26"/>
      <c r="EW631" s="29"/>
      <c r="EX631" s="30"/>
      <c r="EY631" s="30"/>
      <c r="EZ631" s="30"/>
      <c r="FA631" s="31"/>
      <c r="FB631" s="31"/>
      <c r="FC631" s="31"/>
      <c r="FD631" s="32"/>
      <c r="FE631" s="32"/>
      <c r="FF631" s="32"/>
      <c r="FG631" s="32"/>
      <c r="FH631" s="30"/>
      <c r="FI631" s="29"/>
      <c r="FJ631" s="30"/>
      <c r="FK631" s="33"/>
      <c r="FL631" s="34"/>
      <c r="FM631" s="36"/>
      <c r="FN631" s="26"/>
      <c r="FQ631" s="26"/>
      <c r="FR631" s="29"/>
      <c r="FS631" s="30"/>
      <c r="FT631" s="30"/>
      <c r="FU631" s="30"/>
      <c r="FV631" s="31"/>
      <c r="FW631" s="31"/>
      <c r="FX631" s="31"/>
      <c r="FY631" s="32"/>
      <c r="FZ631" s="32"/>
      <c r="GA631" s="32"/>
      <c r="GB631" s="32"/>
      <c r="GC631" s="30"/>
      <c r="GD631" s="29"/>
      <c r="GE631" s="30"/>
      <c r="GF631" s="33"/>
      <c r="GG631" s="34"/>
      <c r="GH631" s="36"/>
      <c r="GI631" s="26"/>
      <c r="GL631" s="26"/>
      <c r="GM631" s="29"/>
      <c r="GN631" s="30"/>
      <c r="GO631" s="30"/>
      <c r="GP631" s="30"/>
      <c r="GQ631" s="31"/>
      <c r="GR631" s="31"/>
      <c r="GS631" s="31"/>
      <c r="GT631" s="32"/>
      <c r="GU631" s="32"/>
      <c r="GV631" s="32"/>
      <c r="GW631" s="32"/>
      <c r="GX631" s="30"/>
      <c r="GY631" s="29"/>
      <c r="GZ631" s="30"/>
      <c r="HA631" s="33"/>
      <c r="HB631" s="34"/>
      <c r="HC631" s="36"/>
      <c r="HD631" s="26"/>
      <c r="HG631" s="26"/>
      <c r="HH631" s="29"/>
      <c r="HI631" s="30"/>
      <c r="HJ631" s="30"/>
      <c r="HK631" s="30"/>
      <c r="HL631" s="31"/>
      <c r="HM631" s="31"/>
      <c r="HN631" s="31"/>
      <c r="HO631" s="32"/>
      <c r="HP631" s="32"/>
      <c r="HQ631" s="32"/>
      <c r="HR631" s="32"/>
      <c r="HS631" s="30"/>
      <c r="HT631" s="29"/>
      <c r="HU631" s="30"/>
      <c r="HV631" s="33"/>
      <c r="HW631" s="34"/>
      <c r="HX631" s="36"/>
      <c r="HY631" s="26"/>
      <c r="IB631" s="26"/>
      <c r="IC631" s="29"/>
      <c r="ID631" s="30"/>
      <c r="IE631" s="30"/>
      <c r="IF631" s="30"/>
      <c r="IG631" s="31"/>
      <c r="IH631" s="31"/>
      <c r="II631" s="31"/>
      <c r="IJ631" s="32"/>
      <c r="IK631" s="32"/>
      <c r="IL631" s="32"/>
      <c r="IM631" s="32"/>
      <c r="IN631" s="30"/>
      <c r="IO631" s="29"/>
      <c r="IP631" s="30"/>
      <c r="IQ631" s="33"/>
      <c r="IR631" s="34"/>
      <c r="IS631" s="36"/>
      <c r="IT631" s="26"/>
    </row>
    <row r="636" spans="1:25" s="40" customFormat="1" ht="15">
      <c r="A636" s="27"/>
      <c r="B636" s="26"/>
      <c r="C636" s="28"/>
      <c r="D636" s="28"/>
      <c r="E636" s="26"/>
      <c r="F636" s="29"/>
      <c r="G636" s="35"/>
      <c r="H636" s="35"/>
      <c r="I636" s="35"/>
      <c r="J636" s="35"/>
      <c r="K636" s="35"/>
      <c r="L636" s="35"/>
      <c r="M636" s="43"/>
      <c r="N636" s="43"/>
      <c r="O636" s="43"/>
      <c r="P636" s="43"/>
      <c r="Q636" s="30"/>
      <c r="R636" s="26"/>
      <c r="S636" s="30"/>
      <c r="T636" s="33"/>
      <c r="U636" s="34"/>
      <c r="X636" s="52"/>
      <c r="Y636" s="41"/>
    </row>
    <row r="640" spans="1:254" s="28" customFormat="1" ht="15">
      <c r="A640" s="27"/>
      <c r="B640" s="26"/>
      <c r="E640" s="26"/>
      <c r="F640" s="29"/>
      <c r="G640" s="35"/>
      <c r="H640" s="35"/>
      <c r="I640" s="35"/>
      <c r="J640" s="35"/>
      <c r="K640" s="35"/>
      <c r="L640" s="35"/>
      <c r="M640" s="43"/>
      <c r="N640" s="43"/>
      <c r="O640" s="43"/>
      <c r="P640" s="43"/>
      <c r="Q640" s="30"/>
      <c r="R640" s="26"/>
      <c r="S640" s="30"/>
      <c r="T640" s="33"/>
      <c r="U640" s="34"/>
      <c r="V640" s="36"/>
      <c r="W640" s="26"/>
      <c r="X640" s="51"/>
      <c r="Y640" s="55"/>
      <c r="Z640" s="26"/>
      <c r="AA640" s="29"/>
      <c r="AB640" s="30"/>
      <c r="AC640" s="30"/>
      <c r="AD640" s="30"/>
      <c r="AE640" s="31"/>
      <c r="AF640" s="31"/>
      <c r="AG640" s="31"/>
      <c r="AH640" s="32"/>
      <c r="AI640" s="32"/>
      <c r="AJ640" s="32"/>
      <c r="AK640" s="32"/>
      <c r="AL640" s="30"/>
      <c r="AM640" s="29"/>
      <c r="AN640" s="30"/>
      <c r="AO640" s="33"/>
      <c r="AP640" s="34"/>
      <c r="AQ640" s="36"/>
      <c r="AR640" s="26"/>
      <c r="AU640" s="26"/>
      <c r="AV640" s="29"/>
      <c r="AW640" s="30"/>
      <c r="AX640" s="30"/>
      <c r="AY640" s="30"/>
      <c r="AZ640" s="31"/>
      <c r="BA640" s="31"/>
      <c r="BB640" s="31"/>
      <c r="BC640" s="32"/>
      <c r="BD640" s="32"/>
      <c r="BE640" s="32"/>
      <c r="BF640" s="32"/>
      <c r="BG640" s="30"/>
      <c r="BH640" s="29"/>
      <c r="BI640" s="30"/>
      <c r="BJ640" s="33"/>
      <c r="BK640" s="34"/>
      <c r="BL640" s="36"/>
      <c r="BM640" s="26"/>
      <c r="BP640" s="26"/>
      <c r="BQ640" s="29"/>
      <c r="BR640" s="30"/>
      <c r="BS640" s="30"/>
      <c r="BT640" s="30"/>
      <c r="BU640" s="31"/>
      <c r="BV640" s="31"/>
      <c r="BW640" s="31"/>
      <c r="BX640" s="32"/>
      <c r="BY640" s="32"/>
      <c r="BZ640" s="32"/>
      <c r="CA640" s="32"/>
      <c r="CB640" s="30"/>
      <c r="CC640" s="29"/>
      <c r="CD640" s="30"/>
      <c r="CE640" s="33"/>
      <c r="CF640" s="34"/>
      <c r="CG640" s="36"/>
      <c r="CH640" s="26"/>
      <c r="CK640" s="26"/>
      <c r="CL640" s="29"/>
      <c r="CM640" s="30"/>
      <c r="CN640" s="30"/>
      <c r="CO640" s="30"/>
      <c r="CP640" s="31"/>
      <c r="CQ640" s="31"/>
      <c r="CR640" s="31"/>
      <c r="CS640" s="32"/>
      <c r="CT640" s="32"/>
      <c r="CU640" s="32"/>
      <c r="CV640" s="32"/>
      <c r="CW640" s="30"/>
      <c r="CX640" s="29"/>
      <c r="CY640" s="30"/>
      <c r="CZ640" s="33"/>
      <c r="DA640" s="34"/>
      <c r="DB640" s="36"/>
      <c r="DC640" s="26"/>
      <c r="DF640" s="26"/>
      <c r="DG640" s="29"/>
      <c r="DH640" s="30"/>
      <c r="DI640" s="30"/>
      <c r="DJ640" s="30"/>
      <c r="DK640" s="31"/>
      <c r="DL640" s="31"/>
      <c r="DM640" s="31"/>
      <c r="DN640" s="32"/>
      <c r="DO640" s="32"/>
      <c r="DP640" s="32"/>
      <c r="DQ640" s="32"/>
      <c r="DR640" s="30"/>
      <c r="DS640" s="29"/>
      <c r="DT640" s="30"/>
      <c r="DU640" s="33"/>
      <c r="DV640" s="34"/>
      <c r="DW640" s="36"/>
      <c r="DX640" s="26"/>
      <c r="EA640" s="26"/>
      <c r="EB640" s="29"/>
      <c r="EC640" s="30"/>
      <c r="ED640" s="30"/>
      <c r="EE640" s="30"/>
      <c r="EF640" s="31"/>
      <c r="EG640" s="31"/>
      <c r="EH640" s="31"/>
      <c r="EI640" s="32"/>
      <c r="EJ640" s="32"/>
      <c r="EK640" s="32"/>
      <c r="EL640" s="32"/>
      <c r="EM640" s="30"/>
      <c r="EN640" s="29"/>
      <c r="EO640" s="30"/>
      <c r="EP640" s="33"/>
      <c r="EQ640" s="34"/>
      <c r="ER640" s="36"/>
      <c r="ES640" s="26"/>
      <c r="EV640" s="26"/>
      <c r="EW640" s="29"/>
      <c r="EX640" s="30"/>
      <c r="EY640" s="30"/>
      <c r="EZ640" s="30"/>
      <c r="FA640" s="31"/>
      <c r="FB640" s="31"/>
      <c r="FC640" s="31"/>
      <c r="FD640" s="32"/>
      <c r="FE640" s="32"/>
      <c r="FF640" s="32"/>
      <c r="FG640" s="32"/>
      <c r="FH640" s="30"/>
      <c r="FI640" s="29"/>
      <c r="FJ640" s="30"/>
      <c r="FK640" s="33"/>
      <c r="FL640" s="34"/>
      <c r="FM640" s="36"/>
      <c r="FN640" s="26"/>
      <c r="FQ640" s="26"/>
      <c r="FR640" s="29"/>
      <c r="FS640" s="30"/>
      <c r="FT640" s="30"/>
      <c r="FU640" s="30"/>
      <c r="FV640" s="31"/>
      <c r="FW640" s="31"/>
      <c r="FX640" s="31"/>
      <c r="FY640" s="32"/>
      <c r="FZ640" s="32"/>
      <c r="GA640" s="32"/>
      <c r="GB640" s="32"/>
      <c r="GC640" s="30"/>
      <c r="GD640" s="29"/>
      <c r="GE640" s="30"/>
      <c r="GF640" s="33"/>
      <c r="GG640" s="34"/>
      <c r="GH640" s="36"/>
      <c r="GI640" s="26"/>
      <c r="GL640" s="26"/>
      <c r="GM640" s="29"/>
      <c r="GN640" s="30"/>
      <c r="GO640" s="30"/>
      <c r="GP640" s="30"/>
      <c r="GQ640" s="31"/>
      <c r="GR640" s="31"/>
      <c r="GS640" s="31"/>
      <c r="GT640" s="32"/>
      <c r="GU640" s="32"/>
      <c r="GV640" s="32"/>
      <c r="GW640" s="32"/>
      <c r="GX640" s="30"/>
      <c r="GY640" s="29"/>
      <c r="GZ640" s="30"/>
      <c r="HA640" s="33"/>
      <c r="HB640" s="34"/>
      <c r="HC640" s="36"/>
      <c r="HD640" s="26"/>
      <c r="HG640" s="26"/>
      <c r="HH640" s="29"/>
      <c r="HI640" s="30"/>
      <c r="HJ640" s="30"/>
      <c r="HK640" s="30"/>
      <c r="HL640" s="31"/>
      <c r="HM640" s="31"/>
      <c r="HN640" s="31"/>
      <c r="HO640" s="32"/>
      <c r="HP640" s="32"/>
      <c r="HQ640" s="32"/>
      <c r="HR640" s="32"/>
      <c r="HS640" s="30"/>
      <c r="HT640" s="29"/>
      <c r="HU640" s="30"/>
      <c r="HV640" s="33"/>
      <c r="HW640" s="34"/>
      <c r="HX640" s="36"/>
      <c r="HY640" s="26"/>
      <c r="IB640" s="26"/>
      <c r="IC640" s="29"/>
      <c r="ID640" s="30"/>
      <c r="IE640" s="30"/>
      <c r="IF640" s="30"/>
      <c r="IG640" s="31"/>
      <c r="IH640" s="31"/>
      <c r="II640" s="31"/>
      <c r="IJ640" s="32"/>
      <c r="IK640" s="32"/>
      <c r="IL640" s="32"/>
      <c r="IM640" s="32"/>
      <c r="IN640" s="30"/>
      <c r="IO640" s="29"/>
      <c r="IP640" s="30"/>
      <c r="IQ640" s="33"/>
      <c r="IR640" s="34"/>
      <c r="IS640" s="36"/>
      <c r="IT640" s="26"/>
    </row>
    <row r="644" spans="1:25" s="40" customFormat="1" ht="15">
      <c r="A644" s="27"/>
      <c r="B644" s="26"/>
      <c r="C644" s="28"/>
      <c r="D644" s="28"/>
      <c r="E644" s="26"/>
      <c r="F644" s="29"/>
      <c r="G644" s="35"/>
      <c r="H644" s="35"/>
      <c r="I644" s="35"/>
      <c r="J644" s="35"/>
      <c r="K644" s="35"/>
      <c r="L644" s="35"/>
      <c r="M644" s="43"/>
      <c r="N644" s="43"/>
      <c r="O644" s="43"/>
      <c r="P644" s="43"/>
      <c r="Q644" s="30"/>
      <c r="R644" s="26"/>
      <c r="S644" s="30"/>
      <c r="T644" s="33"/>
      <c r="U644" s="34"/>
      <c r="X644" s="52"/>
      <c r="Y644" s="41"/>
    </row>
    <row r="647" ht="15" customHeight="1"/>
    <row r="648" spans="1:254" s="28" customFormat="1" ht="15" customHeight="1">
      <c r="A648" s="27"/>
      <c r="B648" s="26"/>
      <c r="E648" s="26"/>
      <c r="F648" s="29"/>
      <c r="G648" s="35"/>
      <c r="H648" s="35"/>
      <c r="I648" s="35"/>
      <c r="J648" s="35"/>
      <c r="K648" s="35"/>
      <c r="L648" s="35"/>
      <c r="M648" s="43"/>
      <c r="N648" s="43"/>
      <c r="O648" s="43"/>
      <c r="P648" s="43"/>
      <c r="Q648" s="30"/>
      <c r="R648" s="26"/>
      <c r="S648" s="30"/>
      <c r="T648" s="33"/>
      <c r="U648" s="34"/>
      <c r="V648" s="36"/>
      <c r="W648" s="26"/>
      <c r="X648" s="51"/>
      <c r="Y648" s="55"/>
      <c r="Z648" s="26"/>
      <c r="AA648" s="29"/>
      <c r="AB648" s="30"/>
      <c r="AC648" s="30"/>
      <c r="AD648" s="30"/>
      <c r="AE648" s="31"/>
      <c r="AF648" s="31"/>
      <c r="AG648" s="31"/>
      <c r="AH648" s="32"/>
      <c r="AI648" s="32"/>
      <c r="AJ648" s="32"/>
      <c r="AK648" s="32"/>
      <c r="AL648" s="30"/>
      <c r="AM648" s="29"/>
      <c r="AN648" s="30"/>
      <c r="AO648" s="33"/>
      <c r="AP648" s="34"/>
      <c r="AQ648" s="36"/>
      <c r="AR648" s="26"/>
      <c r="AU648" s="26"/>
      <c r="AV648" s="29"/>
      <c r="AW648" s="30"/>
      <c r="AX648" s="30"/>
      <c r="AY648" s="30"/>
      <c r="AZ648" s="31"/>
      <c r="BA648" s="31"/>
      <c r="BB648" s="31"/>
      <c r="BC648" s="32"/>
      <c r="BD648" s="32"/>
      <c r="BE648" s="32"/>
      <c r="BF648" s="32"/>
      <c r="BG648" s="30"/>
      <c r="BH648" s="29"/>
      <c r="BI648" s="30"/>
      <c r="BJ648" s="33"/>
      <c r="BK648" s="34"/>
      <c r="BL648" s="36"/>
      <c r="BM648" s="26"/>
      <c r="BP648" s="26"/>
      <c r="BQ648" s="29"/>
      <c r="BR648" s="30"/>
      <c r="BS648" s="30"/>
      <c r="BT648" s="30"/>
      <c r="BU648" s="31"/>
      <c r="BV648" s="31"/>
      <c r="BW648" s="31"/>
      <c r="BX648" s="32"/>
      <c r="BY648" s="32"/>
      <c r="BZ648" s="32"/>
      <c r="CA648" s="32"/>
      <c r="CB648" s="30"/>
      <c r="CC648" s="29"/>
      <c r="CD648" s="30"/>
      <c r="CE648" s="33"/>
      <c r="CF648" s="34"/>
      <c r="CG648" s="36"/>
      <c r="CH648" s="26"/>
      <c r="CK648" s="26"/>
      <c r="CL648" s="29"/>
      <c r="CM648" s="30"/>
      <c r="CN648" s="30"/>
      <c r="CO648" s="30"/>
      <c r="CP648" s="31"/>
      <c r="CQ648" s="31"/>
      <c r="CR648" s="31"/>
      <c r="CS648" s="32"/>
      <c r="CT648" s="32"/>
      <c r="CU648" s="32"/>
      <c r="CV648" s="32"/>
      <c r="CW648" s="30"/>
      <c r="CX648" s="29"/>
      <c r="CY648" s="30"/>
      <c r="CZ648" s="33"/>
      <c r="DA648" s="34"/>
      <c r="DB648" s="36"/>
      <c r="DC648" s="26"/>
      <c r="DF648" s="26"/>
      <c r="DG648" s="29"/>
      <c r="DH648" s="30"/>
      <c r="DI648" s="30"/>
      <c r="DJ648" s="30"/>
      <c r="DK648" s="31"/>
      <c r="DL648" s="31"/>
      <c r="DM648" s="31"/>
      <c r="DN648" s="32"/>
      <c r="DO648" s="32"/>
      <c r="DP648" s="32"/>
      <c r="DQ648" s="32"/>
      <c r="DR648" s="30"/>
      <c r="DS648" s="29"/>
      <c r="DT648" s="30"/>
      <c r="DU648" s="33"/>
      <c r="DV648" s="34"/>
      <c r="DW648" s="36"/>
      <c r="DX648" s="26"/>
      <c r="EA648" s="26"/>
      <c r="EB648" s="29"/>
      <c r="EC648" s="30"/>
      <c r="ED648" s="30"/>
      <c r="EE648" s="30"/>
      <c r="EF648" s="31"/>
      <c r="EG648" s="31"/>
      <c r="EH648" s="31"/>
      <c r="EI648" s="32"/>
      <c r="EJ648" s="32"/>
      <c r="EK648" s="32"/>
      <c r="EL648" s="32"/>
      <c r="EM648" s="30"/>
      <c r="EN648" s="29"/>
      <c r="EO648" s="30"/>
      <c r="EP648" s="33"/>
      <c r="EQ648" s="34"/>
      <c r="ER648" s="36"/>
      <c r="ES648" s="26"/>
      <c r="EV648" s="26"/>
      <c r="EW648" s="29"/>
      <c r="EX648" s="30"/>
      <c r="EY648" s="30"/>
      <c r="EZ648" s="30"/>
      <c r="FA648" s="31"/>
      <c r="FB648" s="31"/>
      <c r="FC648" s="31"/>
      <c r="FD648" s="32"/>
      <c r="FE648" s="32"/>
      <c r="FF648" s="32"/>
      <c r="FG648" s="32"/>
      <c r="FH648" s="30"/>
      <c r="FI648" s="29"/>
      <c r="FJ648" s="30"/>
      <c r="FK648" s="33"/>
      <c r="FL648" s="34"/>
      <c r="FM648" s="36"/>
      <c r="FN648" s="26"/>
      <c r="FQ648" s="26"/>
      <c r="FR648" s="29"/>
      <c r="FS648" s="30"/>
      <c r="FT648" s="30"/>
      <c r="FU648" s="30"/>
      <c r="FV648" s="31"/>
      <c r="FW648" s="31"/>
      <c r="FX648" s="31"/>
      <c r="FY648" s="32"/>
      <c r="FZ648" s="32"/>
      <c r="GA648" s="32"/>
      <c r="GB648" s="32"/>
      <c r="GC648" s="30"/>
      <c r="GD648" s="29"/>
      <c r="GE648" s="30"/>
      <c r="GF648" s="33"/>
      <c r="GG648" s="34"/>
      <c r="GH648" s="36"/>
      <c r="GI648" s="26"/>
      <c r="GL648" s="26"/>
      <c r="GM648" s="29"/>
      <c r="GN648" s="30"/>
      <c r="GO648" s="30"/>
      <c r="GP648" s="30"/>
      <c r="GQ648" s="31"/>
      <c r="GR648" s="31"/>
      <c r="GS648" s="31"/>
      <c r="GT648" s="32"/>
      <c r="GU648" s="32"/>
      <c r="GV648" s="32"/>
      <c r="GW648" s="32"/>
      <c r="GX648" s="30"/>
      <c r="GY648" s="29"/>
      <c r="GZ648" s="30"/>
      <c r="HA648" s="33"/>
      <c r="HB648" s="34"/>
      <c r="HC648" s="36"/>
      <c r="HD648" s="26"/>
      <c r="HG648" s="26"/>
      <c r="HH648" s="29"/>
      <c r="HI648" s="30"/>
      <c r="HJ648" s="30"/>
      <c r="HK648" s="30"/>
      <c r="HL648" s="31"/>
      <c r="HM648" s="31"/>
      <c r="HN648" s="31"/>
      <c r="HO648" s="32"/>
      <c r="HP648" s="32"/>
      <c r="HQ648" s="32"/>
      <c r="HR648" s="32"/>
      <c r="HS648" s="30"/>
      <c r="HT648" s="29"/>
      <c r="HU648" s="30"/>
      <c r="HV648" s="33"/>
      <c r="HW648" s="34"/>
      <c r="HX648" s="36"/>
      <c r="HY648" s="26"/>
      <c r="IB648" s="26"/>
      <c r="IC648" s="29"/>
      <c r="ID648" s="30"/>
      <c r="IE648" s="30"/>
      <c r="IF648" s="30"/>
      <c r="IG648" s="31"/>
      <c r="IH648" s="31"/>
      <c r="II648" s="31"/>
      <c r="IJ648" s="32"/>
      <c r="IK648" s="32"/>
      <c r="IL648" s="32"/>
      <c r="IM648" s="32"/>
      <c r="IN648" s="30"/>
      <c r="IO648" s="29"/>
      <c r="IP648" s="30"/>
      <c r="IQ648" s="33"/>
      <c r="IR648" s="34"/>
      <c r="IS648" s="36"/>
      <c r="IT648" s="26"/>
    </row>
    <row r="649" ht="15" customHeight="1"/>
    <row r="650" spans="1:25" s="40" customFormat="1" ht="15" customHeight="1">
      <c r="A650" s="27"/>
      <c r="B650" s="26"/>
      <c r="C650" s="28"/>
      <c r="D650" s="28"/>
      <c r="E650" s="26"/>
      <c r="F650" s="29"/>
      <c r="G650" s="35"/>
      <c r="H650" s="35"/>
      <c r="I650" s="35"/>
      <c r="J650" s="35"/>
      <c r="K650" s="35"/>
      <c r="L650" s="35"/>
      <c r="M650" s="43"/>
      <c r="N650" s="43"/>
      <c r="O650" s="43"/>
      <c r="P650" s="43"/>
      <c r="Q650" s="30"/>
      <c r="R650" s="26"/>
      <c r="S650" s="30"/>
      <c r="T650" s="33"/>
      <c r="U650" s="34"/>
      <c r="X650" s="52"/>
      <c r="Y650" s="41"/>
    </row>
    <row r="651" ht="15" customHeight="1"/>
    <row r="652" spans="1:25" s="40" customFormat="1" ht="15" customHeight="1">
      <c r="A652" s="27"/>
      <c r="B652" s="26"/>
      <c r="C652" s="28"/>
      <c r="D652" s="28"/>
      <c r="E652" s="26"/>
      <c r="F652" s="29"/>
      <c r="G652" s="35"/>
      <c r="H652" s="35"/>
      <c r="I652" s="35"/>
      <c r="J652" s="35"/>
      <c r="K652" s="35"/>
      <c r="L652" s="35"/>
      <c r="M652" s="43"/>
      <c r="N652" s="43"/>
      <c r="O652" s="43"/>
      <c r="P652" s="43"/>
      <c r="Q652" s="30"/>
      <c r="R652" s="26"/>
      <c r="S652" s="30"/>
      <c r="T652" s="33"/>
      <c r="U652" s="34"/>
      <c r="X652" s="52"/>
      <c r="Y652" s="41"/>
    </row>
    <row r="653" spans="1:254" s="28" customFormat="1" ht="15" customHeight="1">
      <c r="A653" s="27"/>
      <c r="B653" s="26"/>
      <c r="E653" s="26"/>
      <c r="F653" s="29"/>
      <c r="G653" s="35"/>
      <c r="H653" s="35"/>
      <c r="I653" s="35"/>
      <c r="J653" s="35"/>
      <c r="K653" s="35"/>
      <c r="L653" s="35"/>
      <c r="M653" s="43"/>
      <c r="N653" s="43"/>
      <c r="O653" s="43"/>
      <c r="P653" s="43"/>
      <c r="Q653" s="30"/>
      <c r="R653" s="26"/>
      <c r="S653" s="30"/>
      <c r="T653" s="33"/>
      <c r="U653" s="34"/>
      <c r="V653" s="36"/>
      <c r="W653" s="26"/>
      <c r="X653" s="51"/>
      <c r="Y653" s="55"/>
      <c r="Z653" s="26"/>
      <c r="AA653" s="29"/>
      <c r="AB653" s="30"/>
      <c r="AC653" s="30"/>
      <c r="AD653" s="30"/>
      <c r="AE653" s="31"/>
      <c r="AF653" s="31"/>
      <c r="AG653" s="31"/>
      <c r="AH653" s="32"/>
      <c r="AI653" s="32"/>
      <c r="AJ653" s="32"/>
      <c r="AK653" s="32"/>
      <c r="AL653" s="30"/>
      <c r="AM653" s="29"/>
      <c r="AN653" s="30"/>
      <c r="AO653" s="33"/>
      <c r="AP653" s="34"/>
      <c r="AQ653" s="36"/>
      <c r="AR653" s="26"/>
      <c r="AU653" s="26"/>
      <c r="AV653" s="29"/>
      <c r="AW653" s="30"/>
      <c r="AX653" s="30"/>
      <c r="AY653" s="30"/>
      <c r="AZ653" s="31"/>
      <c r="BA653" s="31"/>
      <c r="BB653" s="31"/>
      <c r="BC653" s="32"/>
      <c r="BD653" s="32"/>
      <c r="BE653" s="32"/>
      <c r="BF653" s="32"/>
      <c r="BG653" s="30"/>
      <c r="BH653" s="29"/>
      <c r="BI653" s="30"/>
      <c r="BJ653" s="33"/>
      <c r="BK653" s="34"/>
      <c r="BL653" s="36"/>
      <c r="BM653" s="26"/>
      <c r="BP653" s="26"/>
      <c r="BQ653" s="29"/>
      <c r="BR653" s="30"/>
      <c r="BS653" s="30"/>
      <c r="BT653" s="30"/>
      <c r="BU653" s="31"/>
      <c r="BV653" s="31"/>
      <c r="BW653" s="31"/>
      <c r="BX653" s="32"/>
      <c r="BY653" s="32"/>
      <c r="BZ653" s="32"/>
      <c r="CA653" s="32"/>
      <c r="CB653" s="30"/>
      <c r="CC653" s="29"/>
      <c r="CD653" s="30"/>
      <c r="CE653" s="33"/>
      <c r="CF653" s="34"/>
      <c r="CG653" s="36"/>
      <c r="CH653" s="26"/>
      <c r="CK653" s="26"/>
      <c r="CL653" s="29"/>
      <c r="CM653" s="30"/>
      <c r="CN653" s="30"/>
      <c r="CO653" s="30"/>
      <c r="CP653" s="31"/>
      <c r="CQ653" s="31"/>
      <c r="CR653" s="31"/>
      <c r="CS653" s="32"/>
      <c r="CT653" s="32"/>
      <c r="CU653" s="32"/>
      <c r="CV653" s="32"/>
      <c r="CW653" s="30"/>
      <c r="CX653" s="29"/>
      <c r="CY653" s="30"/>
      <c r="CZ653" s="33"/>
      <c r="DA653" s="34"/>
      <c r="DB653" s="36"/>
      <c r="DC653" s="26"/>
      <c r="DF653" s="26"/>
      <c r="DG653" s="29"/>
      <c r="DH653" s="30"/>
      <c r="DI653" s="30"/>
      <c r="DJ653" s="30"/>
      <c r="DK653" s="31"/>
      <c r="DL653" s="31"/>
      <c r="DM653" s="31"/>
      <c r="DN653" s="32"/>
      <c r="DO653" s="32"/>
      <c r="DP653" s="32"/>
      <c r="DQ653" s="32"/>
      <c r="DR653" s="30"/>
      <c r="DS653" s="29"/>
      <c r="DT653" s="30"/>
      <c r="DU653" s="33"/>
      <c r="DV653" s="34"/>
      <c r="DW653" s="36"/>
      <c r="DX653" s="26"/>
      <c r="EA653" s="26"/>
      <c r="EB653" s="29"/>
      <c r="EC653" s="30"/>
      <c r="ED653" s="30"/>
      <c r="EE653" s="30"/>
      <c r="EF653" s="31"/>
      <c r="EG653" s="31"/>
      <c r="EH653" s="31"/>
      <c r="EI653" s="32"/>
      <c r="EJ653" s="32"/>
      <c r="EK653" s="32"/>
      <c r="EL653" s="32"/>
      <c r="EM653" s="30"/>
      <c r="EN653" s="29"/>
      <c r="EO653" s="30"/>
      <c r="EP653" s="33"/>
      <c r="EQ653" s="34"/>
      <c r="ER653" s="36"/>
      <c r="ES653" s="26"/>
      <c r="EV653" s="26"/>
      <c r="EW653" s="29"/>
      <c r="EX653" s="30"/>
      <c r="EY653" s="30"/>
      <c r="EZ653" s="30"/>
      <c r="FA653" s="31"/>
      <c r="FB653" s="31"/>
      <c r="FC653" s="31"/>
      <c r="FD653" s="32"/>
      <c r="FE653" s="32"/>
      <c r="FF653" s="32"/>
      <c r="FG653" s="32"/>
      <c r="FH653" s="30"/>
      <c r="FI653" s="29"/>
      <c r="FJ653" s="30"/>
      <c r="FK653" s="33"/>
      <c r="FL653" s="34"/>
      <c r="FM653" s="36"/>
      <c r="FN653" s="26"/>
      <c r="FQ653" s="26"/>
      <c r="FR653" s="29"/>
      <c r="FS653" s="30"/>
      <c r="FT653" s="30"/>
      <c r="FU653" s="30"/>
      <c r="FV653" s="31"/>
      <c r="FW653" s="31"/>
      <c r="FX653" s="31"/>
      <c r="FY653" s="32"/>
      <c r="FZ653" s="32"/>
      <c r="GA653" s="32"/>
      <c r="GB653" s="32"/>
      <c r="GC653" s="30"/>
      <c r="GD653" s="29"/>
      <c r="GE653" s="30"/>
      <c r="GF653" s="33"/>
      <c r="GG653" s="34"/>
      <c r="GH653" s="36"/>
      <c r="GI653" s="26"/>
      <c r="GL653" s="26"/>
      <c r="GM653" s="29"/>
      <c r="GN653" s="30"/>
      <c r="GO653" s="30"/>
      <c r="GP653" s="30"/>
      <c r="GQ653" s="31"/>
      <c r="GR653" s="31"/>
      <c r="GS653" s="31"/>
      <c r="GT653" s="32"/>
      <c r="GU653" s="32"/>
      <c r="GV653" s="32"/>
      <c r="GW653" s="32"/>
      <c r="GX653" s="30"/>
      <c r="GY653" s="29"/>
      <c r="GZ653" s="30"/>
      <c r="HA653" s="33"/>
      <c r="HB653" s="34"/>
      <c r="HC653" s="36"/>
      <c r="HD653" s="26"/>
      <c r="HG653" s="26"/>
      <c r="HH653" s="29"/>
      <c r="HI653" s="30"/>
      <c r="HJ653" s="30"/>
      <c r="HK653" s="30"/>
      <c r="HL653" s="31"/>
      <c r="HM653" s="31"/>
      <c r="HN653" s="31"/>
      <c r="HO653" s="32"/>
      <c r="HP653" s="32"/>
      <c r="HQ653" s="32"/>
      <c r="HR653" s="32"/>
      <c r="HS653" s="30"/>
      <c r="HT653" s="29"/>
      <c r="HU653" s="30"/>
      <c r="HV653" s="33"/>
      <c r="HW653" s="34"/>
      <c r="HX653" s="36"/>
      <c r="HY653" s="26"/>
      <c r="IB653" s="26"/>
      <c r="IC653" s="29"/>
      <c r="ID653" s="30"/>
      <c r="IE653" s="30"/>
      <c r="IF653" s="30"/>
      <c r="IG653" s="31"/>
      <c r="IH653" s="31"/>
      <c r="II653" s="31"/>
      <c r="IJ653" s="32"/>
      <c r="IK653" s="32"/>
      <c r="IL653" s="32"/>
      <c r="IM653" s="32"/>
      <c r="IN653" s="30"/>
      <c r="IO653" s="29"/>
      <c r="IP653" s="30"/>
      <c r="IQ653" s="33"/>
      <c r="IR653" s="34"/>
      <c r="IS653" s="36"/>
      <c r="IT653" s="26"/>
    </row>
    <row r="654" spans="1:25" s="40" customFormat="1" ht="15" customHeight="1">
      <c r="A654" s="27"/>
      <c r="B654" s="26"/>
      <c r="C654" s="28"/>
      <c r="D654" s="28"/>
      <c r="E654" s="26"/>
      <c r="F654" s="29"/>
      <c r="G654" s="35"/>
      <c r="H654" s="35"/>
      <c r="I654" s="35"/>
      <c r="J654" s="35"/>
      <c r="K654" s="35"/>
      <c r="L654" s="35"/>
      <c r="M654" s="43"/>
      <c r="N654" s="43"/>
      <c r="O654" s="43"/>
      <c r="P654" s="43"/>
      <c r="Q654" s="30"/>
      <c r="R654" s="26"/>
      <c r="S654" s="30"/>
      <c r="T654" s="33"/>
      <c r="U654" s="34"/>
      <c r="X654" s="52"/>
      <c r="Y654" s="41"/>
    </row>
    <row r="655" ht="15" customHeight="1"/>
    <row r="656" spans="1:25" s="40" customFormat="1" ht="15" customHeight="1">
      <c r="A656" s="27"/>
      <c r="B656" s="26"/>
      <c r="C656" s="28"/>
      <c r="D656" s="28"/>
      <c r="E656" s="26"/>
      <c r="F656" s="29"/>
      <c r="G656" s="35"/>
      <c r="H656" s="35"/>
      <c r="I656" s="35"/>
      <c r="J656" s="35"/>
      <c r="K656" s="35"/>
      <c r="L656" s="35"/>
      <c r="M656" s="43"/>
      <c r="N656" s="43"/>
      <c r="O656" s="43"/>
      <c r="P656" s="43"/>
      <c r="Q656" s="30"/>
      <c r="R656" s="26"/>
      <c r="S656" s="30"/>
      <c r="T656" s="33"/>
      <c r="U656" s="34"/>
      <c r="X656" s="52"/>
      <c r="Y656" s="41"/>
    </row>
    <row r="662" spans="1:254" s="28" customFormat="1" ht="15">
      <c r="A662" s="27"/>
      <c r="B662" s="26"/>
      <c r="E662" s="26"/>
      <c r="F662" s="29"/>
      <c r="G662" s="35"/>
      <c r="H662" s="35"/>
      <c r="I662" s="35"/>
      <c r="J662" s="35"/>
      <c r="K662" s="35"/>
      <c r="L662" s="35"/>
      <c r="M662" s="43"/>
      <c r="N662" s="43"/>
      <c r="O662" s="43"/>
      <c r="P662" s="43"/>
      <c r="Q662" s="30"/>
      <c r="R662" s="26"/>
      <c r="S662" s="30"/>
      <c r="T662" s="33"/>
      <c r="U662" s="34"/>
      <c r="V662" s="36"/>
      <c r="W662" s="26"/>
      <c r="X662" s="51"/>
      <c r="Y662" s="55"/>
      <c r="Z662" s="26"/>
      <c r="AA662" s="29"/>
      <c r="AB662" s="30"/>
      <c r="AC662" s="30"/>
      <c r="AD662" s="30"/>
      <c r="AE662" s="31"/>
      <c r="AF662" s="31"/>
      <c r="AG662" s="31"/>
      <c r="AH662" s="32"/>
      <c r="AI662" s="32"/>
      <c r="AJ662" s="32"/>
      <c r="AK662" s="32"/>
      <c r="AL662" s="30"/>
      <c r="AM662" s="29"/>
      <c r="AN662" s="30"/>
      <c r="AO662" s="33"/>
      <c r="AP662" s="34"/>
      <c r="AQ662" s="36"/>
      <c r="AR662" s="26"/>
      <c r="AU662" s="26"/>
      <c r="AV662" s="29"/>
      <c r="AW662" s="30"/>
      <c r="AX662" s="30"/>
      <c r="AY662" s="30"/>
      <c r="AZ662" s="31"/>
      <c r="BA662" s="31"/>
      <c r="BB662" s="31"/>
      <c r="BC662" s="32"/>
      <c r="BD662" s="32"/>
      <c r="BE662" s="32"/>
      <c r="BF662" s="32"/>
      <c r="BG662" s="30"/>
      <c r="BH662" s="29"/>
      <c r="BI662" s="30"/>
      <c r="BJ662" s="33"/>
      <c r="BK662" s="34"/>
      <c r="BL662" s="36"/>
      <c r="BM662" s="26"/>
      <c r="BP662" s="26"/>
      <c r="BQ662" s="29"/>
      <c r="BR662" s="30"/>
      <c r="BS662" s="30"/>
      <c r="BT662" s="30"/>
      <c r="BU662" s="31"/>
      <c r="BV662" s="31"/>
      <c r="BW662" s="31"/>
      <c r="BX662" s="32"/>
      <c r="BY662" s="32"/>
      <c r="BZ662" s="32"/>
      <c r="CA662" s="32"/>
      <c r="CB662" s="30"/>
      <c r="CC662" s="29"/>
      <c r="CD662" s="30"/>
      <c r="CE662" s="33"/>
      <c r="CF662" s="34"/>
      <c r="CG662" s="36"/>
      <c r="CH662" s="26"/>
      <c r="CK662" s="26"/>
      <c r="CL662" s="29"/>
      <c r="CM662" s="30"/>
      <c r="CN662" s="30"/>
      <c r="CO662" s="30"/>
      <c r="CP662" s="31"/>
      <c r="CQ662" s="31"/>
      <c r="CR662" s="31"/>
      <c r="CS662" s="32"/>
      <c r="CT662" s="32"/>
      <c r="CU662" s="32"/>
      <c r="CV662" s="32"/>
      <c r="CW662" s="30"/>
      <c r="CX662" s="29"/>
      <c r="CY662" s="30"/>
      <c r="CZ662" s="33"/>
      <c r="DA662" s="34"/>
      <c r="DB662" s="36"/>
      <c r="DC662" s="26"/>
      <c r="DF662" s="26"/>
      <c r="DG662" s="29"/>
      <c r="DH662" s="30"/>
      <c r="DI662" s="30"/>
      <c r="DJ662" s="30"/>
      <c r="DK662" s="31"/>
      <c r="DL662" s="31"/>
      <c r="DM662" s="31"/>
      <c r="DN662" s="32"/>
      <c r="DO662" s="32"/>
      <c r="DP662" s="32"/>
      <c r="DQ662" s="32"/>
      <c r="DR662" s="30"/>
      <c r="DS662" s="29"/>
      <c r="DT662" s="30"/>
      <c r="DU662" s="33"/>
      <c r="DV662" s="34"/>
      <c r="DW662" s="36"/>
      <c r="DX662" s="26"/>
      <c r="EA662" s="26"/>
      <c r="EB662" s="29"/>
      <c r="EC662" s="30"/>
      <c r="ED662" s="30"/>
      <c r="EE662" s="30"/>
      <c r="EF662" s="31"/>
      <c r="EG662" s="31"/>
      <c r="EH662" s="31"/>
      <c r="EI662" s="32"/>
      <c r="EJ662" s="32"/>
      <c r="EK662" s="32"/>
      <c r="EL662" s="32"/>
      <c r="EM662" s="30"/>
      <c r="EN662" s="29"/>
      <c r="EO662" s="30"/>
      <c r="EP662" s="33"/>
      <c r="EQ662" s="34"/>
      <c r="ER662" s="36"/>
      <c r="ES662" s="26"/>
      <c r="EV662" s="26"/>
      <c r="EW662" s="29"/>
      <c r="EX662" s="30"/>
      <c r="EY662" s="30"/>
      <c r="EZ662" s="30"/>
      <c r="FA662" s="31"/>
      <c r="FB662" s="31"/>
      <c r="FC662" s="31"/>
      <c r="FD662" s="32"/>
      <c r="FE662" s="32"/>
      <c r="FF662" s="32"/>
      <c r="FG662" s="32"/>
      <c r="FH662" s="30"/>
      <c r="FI662" s="29"/>
      <c r="FJ662" s="30"/>
      <c r="FK662" s="33"/>
      <c r="FL662" s="34"/>
      <c r="FM662" s="36"/>
      <c r="FN662" s="26"/>
      <c r="FQ662" s="26"/>
      <c r="FR662" s="29"/>
      <c r="FS662" s="30"/>
      <c r="FT662" s="30"/>
      <c r="FU662" s="30"/>
      <c r="FV662" s="31"/>
      <c r="FW662" s="31"/>
      <c r="FX662" s="31"/>
      <c r="FY662" s="32"/>
      <c r="FZ662" s="32"/>
      <c r="GA662" s="32"/>
      <c r="GB662" s="32"/>
      <c r="GC662" s="30"/>
      <c r="GD662" s="29"/>
      <c r="GE662" s="30"/>
      <c r="GF662" s="33"/>
      <c r="GG662" s="34"/>
      <c r="GH662" s="36"/>
      <c r="GI662" s="26"/>
      <c r="GL662" s="26"/>
      <c r="GM662" s="29"/>
      <c r="GN662" s="30"/>
      <c r="GO662" s="30"/>
      <c r="GP662" s="30"/>
      <c r="GQ662" s="31"/>
      <c r="GR662" s="31"/>
      <c r="GS662" s="31"/>
      <c r="GT662" s="32"/>
      <c r="GU662" s="32"/>
      <c r="GV662" s="32"/>
      <c r="GW662" s="32"/>
      <c r="GX662" s="30"/>
      <c r="GY662" s="29"/>
      <c r="GZ662" s="30"/>
      <c r="HA662" s="33"/>
      <c r="HB662" s="34"/>
      <c r="HC662" s="36"/>
      <c r="HD662" s="26"/>
      <c r="HG662" s="26"/>
      <c r="HH662" s="29"/>
      <c r="HI662" s="30"/>
      <c r="HJ662" s="30"/>
      <c r="HK662" s="30"/>
      <c r="HL662" s="31"/>
      <c r="HM662" s="31"/>
      <c r="HN662" s="31"/>
      <c r="HO662" s="32"/>
      <c r="HP662" s="32"/>
      <c r="HQ662" s="32"/>
      <c r="HR662" s="32"/>
      <c r="HS662" s="30"/>
      <c r="HT662" s="29"/>
      <c r="HU662" s="30"/>
      <c r="HV662" s="33"/>
      <c r="HW662" s="34"/>
      <c r="HX662" s="36"/>
      <c r="HY662" s="26"/>
      <c r="IB662" s="26"/>
      <c r="IC662" s="29"/>
      <c r="ID662" s="30"/>
      <c r="IE662" s="30"/>
      <c r="IF662" s="30"/>
      <c r="IG662" s="31"/>
      <c r="IH662" s="31"/>
      <c r="II662" s="31"/>
      <c r="IJ662" s="32"/>
      <c r="IK662" s="32"/>
      <c r="IL662" s="32"/>
      <c r="IM662" s="32"/>
      <c r="IN662" s="30"/>
      <c r="IO662" s="29"/>
      <c r="IP662" s="30"/>
      <c r="IQ662" s="33"/>
      <c r="IR662" s="34"/>
      <c r="IS662" s="36"/>
      <c r="IT662" s="26"/>
    </row>
    <row r="663" spans="1:254" s="28" customFormat="1" ht="15">
      <c r="A663" s="27"/>
      <c r="B663" s="26"/>
      <c r="E663" s="26"/>
      <c r="F663" s="29"/>
      <c r="G663" s="35"/>
      <c r="H663" s="35"/>
      <c r="I663" s="35"/>
      <c r="J663" s="35"/>
      <c r="K663" s="35"/>
      <c r="L663" s="35"/>
      <c r="M663" s="43"/>
      <c r="N663" s="43"/>
      <c r="O663" s="43"/>
      <c r="P663" s="43"/>
      <c r="Q663" s="30"/>
      <c r="R663" s="26"/>
      <c r="S663" s="30"/>
      <c r="T663" s="33"/>
      <c r="U663" s="34"/>
      <c r="V663" s="36"/>
      <c r="W663" s="26"/>
      <c r="X663" s="51"/>
      <c r="Y663" s="55"/>
      <c r="Z663" s="26"/>
      <c r="AA663" s="29"/>
      <c r="AB663" s="30"/>
      <c r="AC663" s="30"/>
      <c r="AD663" s="30"/>
      <c r="AE663" s="31"/>
      <c r="AF663" s="31"/>
      <c r="AG663" s="31"/>
      <c r="AH663" s="32"/>
      <c r="AI663" s="32"/>
      <c r="AJ663" s="32"/>
      <c r="AK663" s="32"/>
      <c r="AL663" s="30"/>
      <c r="AM663" s="29"/>
      <c r="AN663" s="30"/>
      <c r="AO663" s="33"/>
      <c r="AP663" s="34"/>
      <c r="AQ663" s="36"/>
      <c r="AR663" s="26"/>
      <c r="AU663" s="26"/>
      <c r="AV663" s="29"/>
      <c r="AW663" s="30"/>
      <c r="AX663" s="30"/>
      <c r="AY663" s="30"/>
      <c r="AZ663" s="31"/>
      <c r="BA663" s="31"/>
      <c r="BB663" s="31"/>
      <c r="BC663" s="32"/>
      <c r="BD663" s="32"/>
      <c r="BE663" s="32"/>
      <c r="BF663" s="32"/>
      <c r="BG663" s="30"/>
      <c r="BH663" s="29"/>
      <c r="BI663" s="30"/>
      <c r="BJ663" s="33"/>
      <c r="BK663" s="34"/>
      <c r="BL663" s="36"/>
      <c r="BM663" s="26"/>
      <c r="BP663" s="26"/>
      <c r="BQ663" s="29"/>
      <c r="BR663" s="30"/>
      <c r="BS663" s="30"/>
      <c r="BT663" s="30"/>
      <c r="BU663" s="31"/>
      <c r="BV663" s="31"/>
      <c r="BW663" s="31"/>
      <c r="BX663" s="32"/>
      <c r="BY663" s="32"/>
      <c r="BZ663" s="32"/>
      <c r="CA663" s="32"/>
      <c r="CB663" s="30"/>
      <c r="CC663" s="29"/>
      <c r="CD663" s="30"/>
      <c r="CE663" s="33"/>
      <c r="CF663" s="34"/>
      <c r="CG663" s="36"/>
      <c r="CH663" s="26"/>
      <c r="CK663" s="26"/>
      <c r="CL663" s="29"/>
      <c r="CM663" s="30"/>
      <c r="CN663" s="30"/>
      <c r="CO663" s="30"/>
      <c r="CP663" s="31"/>
      <c r="CQ663" s="31"/>
      <c r="CR663" s="31"/>
      <c r="CS663" s="32"/>
      <c r="CT663" s="32"/>
      <c r="CU663" s="32"/>
      <c r="CV663" s="32"/>
      <c r="CW663" s="30"/>
      <c r="CX663" s="29"/>
      <c r="CY663" s="30"/>
      <c r="CZ663" s="33"/>
      <c r="DA663" s="34"/>
      <c r="DB663" s="36"/>
      <c r="DC663" s="26"/>
      <c r="DF663" s="26"/>
      <c r="DG663" s="29"/>
      <c r="DH663" s="30"/>
      <c r="DI663" s="30"/>
      <c r="DJ663" s="30"/>
      <c r="DK663" s="31"/>
      <c r="DL663" s="31"/>
      <c r="DM663" s="31"/>
      <c r="DN663" s="32"/>
      <c r="DO663" s="32"/>
      <c r="DP663" s="32"/>
      <c r="DQ663" s="32"/>
      <c r="DR663" s="30"/>
      <c r="DS663" s="29"/>
      <c r="DT663" s="30"/>
      <c r="DU663" s="33"/>
      <c r="DV663" s="34"/>
      <c r="DW663" s="36"/>
      <c r="DX663" s="26"/>
      <c r="EA663" s="26"/>
      <c r="EB663" s="29"/>
      <c r="EC663" s="30"/>
      <c r="ED663" s="30"/>
      <c r="EE663" s="30"/>
      <c r="EF663" s="31"/>
      <c r="EG663" s="31"/>
      <c r="EH663" s="31"/>
      <c r="EI663" s="32"/>
      <c r="EJ663" s="32"/>
      <c r="EK663" s="32"/>
      <c r="EL663" s="32"/>
      <c r="EM663" s="30"/>
      <c r="EN663" s="29"/>
      <c r="EO663" s="30"/>
      <c r="EP663" s="33"/>
      <c r="EQ663" s="34"/>
      <c r="ER663" s="36"/>
      <c r="ES663" s="26"/>
      <c r="EV663" s="26"/>
      <c r="EW663" s="29"/>
      <c r="EX663" s="30"/>
      <c r="EY663" s="30"/>
      <c r="EZ663" s="30"/>
      <c r="FA663" s="31"/>
      <c r="FB663" s="31"/>
      <c r="FC663" s="31"/>
      <c r="FD663" s="32"/>
      <c r="FE663" s="32"/>
      <c r="FF663" s="32"/>
      <c r="FG663" s="32"/>
      <c r="FH663" s="30"/>
      <c r="FI663" s="29"/>
      <c r="FJ663" s="30"/>
      <c r="FK663" s="33"/>
      <c r="FL663" s="34"/>
      <c r="FM663" s="36"/>
      <c r="FN663" s="26"/>
      <c r="FQ663" s="26"/>
      <c r="FR663" s="29"/>
      <c r="FS663" s="30"/>
      <c r="FT663" s="30"/>
      <c r="FU663" s="30"/>
      <c r="FV663" s="31"/>
      <c r="FW663" s="31"/>
      <c r="FX663" s="31"/>
      <c r="FY663" s="32"/>
      <c r="FZ663" s="32"/>
      <c r="GA663" s="32"/>
      <c r="GB663" s="32"/>
      <c r="GC663" s="30"/>
      <c r="GD663" s="29"/>
      <c r="GE663" s="30"/>
      <c r="GF663" s="33"/>
      <c r="GG663" s="34"/>
      <c r="GH663" s="36"/>
      <c r="GI663" s="26"/>
      <c r="GL663" s="26"/>
      <c r="GM663" s="29"/>
      <c r="GN663" s="30"/>
      <c r="GO663" s="30"/>
      <c r="GP663" s="30"/>
      <c r="GQ663" s="31"/>
      <c r="GR663" s="31"/>
      <c r="GS663" s="31"/>
      <c r="GT663" s="32"/>
      <c r="GU663" s="32"/>
      <c r="GV663" s="32"/>
      <c r="GW663" s="32"/>
      <c r="GX663" s="30"/>
      <c r="GY663" s="29"/>
      <c r="GZ663" s="30"/>
      <c r="HA663" s="33"/>
      <c r="HB663" s="34"/>
      <c r="HC663" s="36"/>
      <c r="HD663" s="26"/>
      <c r="HG663" s="26"/>
      <c r="HH663" s="29"/>
      <c r="HI663" s="30"/>
      <c r="HJ663" s="30"/>
      <c r="HK663" s="30"/>
      <c r="HL663" s="31"/>
      <c r="HM663" s="31"/>
      <c r="HN663" s="31"/>
      <c r="HO663" s="32"/>
      <c r="HP663" s="32"/>
      <c r="HQ663" s="32"/>
      <c r="HR663" s="32"/>
      <c r="HS663" s="30"/>
      <c r="HT663" s="29"/>
      <c r="HU663" s="30"/>
      <c r="HV663" s="33"/>
      <c r="HW663" s="34"/>
      <c r="HX663" s="36"/>
      <c r="HY663" s="26"/>
      <c r="IB663" s="26"/>
      <c r="IC663" s="29"/>
      <c r="ID663" s="30"/>
      <c r="IE663" s="30"/>
      <c r="IF663" s="30"/>
      <c r="IG663" s="31"/>
      <c r="IH663" s="31"/>
      <c r="II663" s="31"/>
      <c r="IJ663" s="32"/>
      <c r="IK663" s="32"/>
      <c r="IL663" s="32"/>
      <c r="IM663" s="32"/>
      <c r="IN663" s="30"/>
      <c r="IO663" s="29"/>
      <c r="IP663" s="30"/>
      <c r="IQ663" s="33"/>
      <c r="IR663" s="34"/>
      <c r="IS663" s="36"/>
      <c r="IT663" s="26"/>
    </row>
    <row r="668" spans="1:25" s="40" customFormat="1" ht="15">
      <c r="A668" s="27"/>
      <c r="B668" s="26"/>
      <c r="C668" s="28"/>
      <c r="D668" s="28"/>
      <c r="E668" s="26"/>
      <c r="F668" s="29"/>
      <c r="G668" s="35"/>
      <c r="H668" s="35"/>
      <c r="I668" s="35"/>
      <c r="J668" s="35"/>
      <c r="K668" s="35"/>
      <c r="L668" s="35"/>
      <c r="M668" s="43"/>
      <c r="N668" s="43"/>
      <c r="O668" s="43"/>
      <c r="P668" s="43"/>
      <c r="Q668" s="30"/>
      <c r="R668" s="26"/>
      <c r="S668" s="30"/>
      <c r="T668" s="33"/>
      <c r="U668" s="34"/>
      <c r="X668" s="52"/>
      <c r="Y668" s="41"/>
    </row>
    <row r="670" spans="1:254" s="28" customFormat="1" ht="15">
      <c r="A670" s="27"/>
      <c r="B670" s="26"/>
      <c r="E670" s="26"/>
      <c r="F670" s="29"/>
      <c r="G670" s="35"/>
      <c r="H670" s="35"/>
      <c r="I670" s="35"/>
      <c r="J670" s="35"/>
      <c r="K670" s="35"/>
      <c r="L670" s="35"/>
      <c r="M670" s="43"/>
      <c r="N670" s="43"/>
      <c r="O670" s="43"/>
      <c r="P670" s="43"/>
      <c r="Q670" s="30"/>
      <c r="R670" s="26"/>
      <c r="S670" s="30"/>
      <c r="T670" s="33"/>
      <c r="U670" s="34"/>
      <c r="V670" s="36"/>
      <c r="W670" s="26"/>
      <c r="X670" s="51"/>
      <c r="Y670" s="55"/>
      <c r="Z670" s="26"/>
      <c r="AA670" s="29"/>
      <c r="AB670" s="30"/>
      <c r="AC670" s="30"/>
      <c r="AD670" s="30"/>
      <c r="AE670" s="31"/>
      <c r="AF670" s="31"/>
      <c r="AG670" s="31"/>
      <c r="AH670" s="32"/>
      <c r="AI670" s="32"/>
      <c r="AJ670" s="32"/>
      <c r="AK670" s="32"/>
      <c r="AL670" s="30"/>
      <c r="AM670" s="29"/>
      <c r="AN670" s="30"/>
      <c r="AO670" s="33"/>
      <c r="AP670" s="34"/>
      <c r="AQ670" s="36"/>
      <c r="AR670" s="26"/>
      <c r="AU670" s="26"/>
      <c r="AV670" s="29"/>
      <c r="AW670" s="30"/>
      <c r="AX670" s="30"/>
      <c r="AY670" s="30"/>
      <c r="AZ670" s="31"/>
      <c r="BA670" s="31"/>
      <c r="BB670" s="31"/>
      <c r="BC670" s="32"/>
      <c r="BD670" s="32"/>
      <c r="BE670" s="32"/>
      <c r="BF670" s="32"/>
      <c r="BG670" s="30"/>
      <c r="BH670" s="29"/>
      <c r="BI670" s="30"/>
      <c r="BJ670" s="33"/>
      <c r="BK670" s="34"/>
      <c r="BL670" s="36"/>
      <c r="BM670" s="26"/>
      <c r="BP670" s="26"/>
      <c r="BQ670" s="29"/>
      <c r="BR670" s="30"/>
      <c r="BS670" s="30"/>
      <c r="BT670" s="30"/>
      <c r="BU670" s="31"/>
      <c r="BV670" s="31"/>
      <c r="BW670" s="31"/>
      <c r="BX670" s="32"/>
      <c r="BY670" s="32"/>
      <c r="BZ670" s="32"/>
      <c r="CA670" s="32"/>
      <c r="CB670" s="30"/>
      <c r="CC670" s="29"/>
      <c r="CD670" s="30"/>
      <c r="CE670" s="33"/>
      <c r="CF670" s="34"/>
      <c r="CG670" s="36"/>
      <c r="CH670" s="26"/>
      <c r="CK670" s="26"/>
      <c r="CL670" s="29"/>
      <c r="CM670" s="30"/>
      <c r="CN670" s="30"/>
      <c r="CO670" s="30"/>
      <c r="CP670" s="31"/>
      <c r="CQ670" s="31"/>
      <c r="CR670" s="31"/>
      <c r="CS670" s="32"/>
      <c r="CT670" s="32"/>
      <c r="CU670" s="32"/>
      <c r="CV670" s="32"/>
      <c r="CW670" s="30"/>
      <c r="CX670" s="29"/>
      <c r="CY670" s="30"/>
      <c r="CZ670" s="33"/>
      <c r="DA670" s="34"/>
      <c r="DB670" s="36"/>
      <c r="DC670" s="26"/>
      <c r="DF670" s="26"/>
      <c r="DG670" s="29"/>
      <c r="DH670" s="30"/>
      <c r="DI670" s="30"/>
      <c r="DJ670" s="30"/>
      <c r="DK670" s="31"/>
      <c r="DL670" s="31"/>
      <c r="DM670" s="31"/>
      <c r="DN670" s="32"/>
      <c r="DO670" s="32"/>
      <c r="DP670" s="32"/>
      <c r="DQ670" s="32"/>
      <c r="DR670" s="30"/>
      <c r="DS670" s="29"/>
      <c r="DT670" s="30"/>
      <c r="DU670" s="33"/>
      <c r="DV670" s="34"/>
      <c r="DW670" s="36"/>
      <c r="DX670" s="26"/>
      <c r="EA670" s="26"/>
      <c r="EB670" s="29"/>
      <c r="EC670" s="30"/>
      <c r="ED670" s="30"/>
      <c r="EE670" s="30"/>
      <c r="EF670" s="31"/>
      <c r="EG670" s="31"/>
      <c r="EH670" s="31"/>
      <c r="EI670" s="32"/>
      <c r="EJ670" s="32"/>
      <c r="EK670" s="32"/>
      <c r="EL670" s="32"/>
      <c r="EM670" s="30"/>
      <c r="EN670" s="29"/>
      <c r="EO670" s="30"/>
      <c r="EP670" s="33"/>
      <c r="EQ670" s="34"/>
      <c r="ER670" s="36"/>
      <c r="ES670" s="26"/>
      <c r="EV670" s="26"/>
      <c r="EW670" s="29"/>
      <c r="EX670" s="30"/>
      <c r="EY670" s="30"/>
      <c r="EZ670" s="30"/>
      <c r="FA670" s="31"/>
      <c r="FB670" s="31"/>
      <c r="FC670" s="31"/>
      <c r="FD670" s="32"/>
      <c r="FE670" s="32"/>
      <c r="FF670" s="32"/>
      <c r="FG670" s="32"/>
      <c r="FH670" s="30"/>
      <c r="FI670" s="29"/>
      <c r="FJ670" s="30"/>
      <c r="FK670" s="33"/>
      <c r="FL670" s="34"/>
      <c r="FM670" s="36"/>
      <c r="FN670" s="26"/>
      <c r="FQ670" s="26"/>
      <c r="FR670" s="29"/>
      <c r="FS670" s="30"/>
      <c r="FT670" s="30"/>
      <c r="FU670" s="30"/>
      <c r="FV670" s="31"/>
      <c r="FW670" s="31"/>
      <c r="FX670" s="31"/>
      <c r="FY670" s="32"/>
      <c r="FZ670" s="32"/>
      <c r="GA670" s="32"/>
      <c r="GB670" s="32"/>
      <c r="GC670" s="30"/>
      <c r="GD670" s="29"/>
      <c r="GE670" s="30"/>
      <c r="GF670" s="33"/>
      <c r="GG670" s="34"/>
      <c r="GH670" s="36"/>
      <c r="GI670" s="26"/>
      <c r="GL670" s="26"/>
      <c r="GM670" s="29"/>
      <c r="GN670" s="30"/>
      <c r="GO670" s="30"/>
      <c r="GP670" s="30"/>
      <c r="GQ670" s="31"/>
      <c r="GR670" s="31"/>
      <c r="GS670" s="31"/>
      <c r="GT670" s="32"/>
      <c r="GU670" s="32"/>
      <c r="GV670" s="32"/>
      <c r="GW670" s="32"/>
      <c r="GX670" s="30"/>
      <c r="GY670" s="29"/>
      <c r="GZ670" s="30"/>
      <c r="HA670" s="33"/>
      <c r="HB670" s="34"/>
      <c r="HC670" s="36"/>
      <c r="HD670" s="26"/>
      <c r="HG670" s="26"/>
      <c r="HH670" s="29"/>
      <c r="HI670" s="30"/>
      <c r="HJ670" s="30"/>
      <c r="HK670" s="30"/>
      <c r="HL670" s="31"/>
      <c r="HM670" s="31"/>
      <c r="HN670" s="31"/>
      <c r="HO670" s="32"/>
      <c r="HP670" s="32"/>
      <c r="HQ670" s="32"/>
      <c r="HR670" s="32"/>
      <c r="HS670" s="30"/>
      <c r="HT670" s="29"/>
      <c r="HU670" s="30"/>
      <c r="HV670" s="33"/>
      <c r="HW670" s="34"/>
      <c r="HX670" s="36"/>
      <c r="HY670" s="26"/>
      <c r="IB670" s="26"/>
      <c r="IC670" s="29"/>
      <c r="ID670" s="30"/>
      <c r="IE670" s="30"/>
      <c r="IF670" s="30"/>
      <c r="IG670" s="31"/>
      <c r="IH670" s="31"/>
      <c r="II670" s="31"/>
      <c r="IJ670" s="32"/>
      <c r="IK670" s="32"/>
      <c r="IL670" s="32"/>
      <c r="IM670" s="32"/>
      <c r="IN670" s="30"/>
      <c r="IO670" s="29"/>
      <c r="IP670" s="30"/>
      <c r="IQ670" s="33"/>
      <c r="IR670" s="34"/>
      <c r="IS670" s="36"/>
      <c r="IT670" s="26"/>
    </row>
    <row r="677" spans="1:25" s="40" customFormat="1" ht="15">
      <c r="A677" s="27"/>
      <c r="B677" s="26"/>
      <c r="C677" s="28"/>
      <c r="D677" s="28"/>
      <c r="E677" s="26"/>
      <c r="F677" s="29"/>
      <c r="G677" s="35"/>
      <c r="H677" s="35"/>
      <c r="I677" s="35"/>
      <c r="J677" s="35"/>
      <c r="K677" s="35"/>
      <c r="L677" s="35"/>
      <c r="M677" s="43"/>
      <c r="N677" s="43"/>
      <c r="O677" s="43"/>
      <c r="P677" s="43"/>
      <c r="Q677" s="30"/>
      <c r="R677" s="26"/>
      <c r="S677" s="30"/>
      <c r="T677" s="33"/>
      <c r="U677" s="34"/>
      <c r="X677" s="52"/>
      <c r="Y677" s="41"/>
    </row>
    <row r="686" spans="1:254" s="28" customFormat="1" ht="15">
      <c r="A686" s="27"/>
      <c r="B686" s="26"/>
      <c r="E686" s="26"/>
      <c r="F686" s="29"/>
      <c r="G686" s="35"/>
      <c r="H686" s="35"/>
      <c r="I686" s="35"/>
      <c r="J686" s="35"/>
      <c r="K686" s="35"/>
      <c r="L686" s="35"/>
      <c r="M686" s="43"/>
      <c r="N686" s="43"/>
      <c r="O686" s="43"/>
      <c r="P686" s="43"/>
      <c r="Q686" s="30"/>
      <c r="R686" s="26"/>
      <c r="S686" s="30"/>
      <c r="T686" s="33"/>
      <c r="U686" s="34"/>
      <c r="V686" s="36"/>
      <c r="W686" s="26"/>
      <c r="X686" s="51"/>
      <c r="Y686" s="55"/>
      <c r="Z686" s="26"/>
      <c r="AA686" s="29"/>
      <c r="AB686" s="30"/>
      <c r="AC686" s="30"/>
      <c r="AD686" s="30"/>
      <c r="AE686" s="31"/>
      <c r="AF686" s="31"/>
      <c r="AG686" s="31"/>
      <c r="AH686" s="32"/>
      <c r="AI686" s="32"/>
      <c r="AJ686" s="32"/>
      <c r="AK686" s="32"/>
      <c r="AL686" s="30"/>
      <c r="AM686" s="29"/>
      <c r="AN686" s="30"/>
      <c r="AO686" s="33"/>
      <c r="AP686" s="34"/>
      <c r="AQ686" s="36"/>
      <c r="AR686" s="26"/>
      <c r="AU686" s="26"/>
      <c r="AV686" s="29"/>
      <c r="AW686" s="30"/>
      <c r="AX686" s="30"/>
      <c r="AY686" s="30"/>
      <c r="AZ686" s="31"/>
      <c r="BA686" s="31"/>
      <c r="BB686" s="31"/>
      <c r="BC686" s="32"/>
      <c r="BD686" s="32"/>
      <c r="BE686" s="32"/>
      <c r="BF686" s="32"/>
      <c r="BG686" s="30"/>
      <c r="BH686" s="29"/>
      <c r="BI686" s="30"/>
      <c r="BJ686" s="33"/>
      <c r="BK686" s="34"/>
      <c r="BL686" s="36"/>
      <c r="BM686" s="26"/>
      <c r="BP686" s="26"/>
      <c r="BQ686" s="29"/>
      <c r="BR686" s="30"/>
      <c r="BS686" s="30"/>
      <c r="BT686" s="30"/>
      <c r="BU686" s="31"/>
      <c r="BV686" s="31"/>
      <c r="BW686" s="31"/>
      <c r="BX686" s="32"/>
      <c r="BY686" s="32"/>
      <c r="BZ686" s="32"/>
      <c r="CA686" s="32"/>
      <c r="CB686" s="30"/>
      <c r="CC686" s="29"/>
      <c r="CD686" s="30"/>
      <c r="CE686" s="33"/>
      <c r="CF686" s="34"/>
      <c r="CG686" s="36"/>
      <c r="CH686" s="26"/>
      <c r="CK686" s="26"/>
      <c r="CL686" s="29"/>
      <c r="CM686" s="30"/>
      <c r="CN686" s="30"/>
      <c r="CO686" s="30"/>
      <c r="CP686" s="31"/>
      <c r="CQ686" s="31"/>
      <c r="CR686" s="31"/>
      <c r="CS686" s="32"/>
      <c r="CT686" s="32"/>
      <c r="CU686" s="32"/>
      <c r="CV686" s="32"/>
      <c r="CW686" s="30"/>
      <c r="CX686" s="29"/>
      <c r="CY686" s="30"/>
      <c r="CZ686" s="33"/>
      <c r="DA686" s="34"/>
      <c r="DB686" s="36"/>
      <c r="DC686" s="26"/>
      <c r="DF686" s="26"/>
      <c r="DG686" s="29"/>
      <c r="DH686" s="30"/>
      <c r="DI686" s="30"/>
      <c r="DJ686" s="30"/>
      <c r="DK686" s="31"/>
      <c r="DL686" s="31"/>
      <c r="DM686" s="31"/>
      <c r="DN686" s="32"/>
      <c r="DO686" s="32"/>
      <c r="DP686" s="32"/>
      <c r="DQ686" s="32"/>
      <c r="DR686" s="30"/>
      <c r="DS686" s="29"/>
      <c r="DT686" s="30"/>
      <c r="DU686" s="33"/>
      <c r="DV686" s="34"/>
      <c r="DW686" s="36"/>
      <c r="DX686" s="26"/>
      <c r="EA686" s="26"/>
      <c r="EB686" s="29"/>
      <c r="EC686" s="30"/>
      <c r="ED686" s="30"/>
      <c r="EE686" s="30"/>
      <c r="EF686" s="31"/>
      <c r="EG686" s="31"/>
      <c r="EH686" s="31"/>
      <c r="EI686" s="32"/>
      <c r="EJ686" s="32"/>
      <c r="EK686" s="32"/>
      <c r="EL686" s="32"/>
      <c r="EM686" s="30"/>
      <c r="EN686" s="29"/>
      <c r="EO686" s="30"/>
      <c r="EP686" s="33"/>
      <c r="EQ686" s="34"/>
      <c r="ER686" s="36"/>
      <c r="ES686" s="26"/>
      <c r="EV686" s="26"/>
      <c r="EW686" s="29"/>
      <c r="EX686" s="30"/>
      <c r="EY686" s="30"/>
      <c r="EZ686" s="30"/>
      <c r="FA686" s="31"/>
      <c r="FB686" s="31"/>
      <c r="FC686" s="31"/>
      <c r="FD686" s="32"/>
      <c r="FE686" s="32"/>
      <c r="FF686" s="32"/>
      <c r="FG686" s="32"/>
      <c r="FH686" s="30"/>
      <c r="FI686" s="29"/>
      <c r="FJ686" s="30"/>
      <c r="FK686" s="33"/>
      <c r="FL686" s="34"/>
      <c r="FM686" s="36"/>
      <c r="FN686" s="26"/>
      <c r="FQ686" s="26"/>
      <c r="FR686" s="29"/>
      <c r="FS686" s="30"/>
      <c r="FT686" s="30"/>
      <c r="FU686" s="30"/>
      <c r="FV686" s="31"/>
      <c r="FW686" s="31"/>
      <c r="FX686" s="31"/>
      <c r="FY686" s="32"/>
      <c r="FZ686" s="32"/>
      <c r="GA686" s="32"/>
      <c r="GB686" s="32"/>
      <c r="GC686" s="30"/>
      <c r="GD686" s="29"/>
      <c r="GE686" s="30"/>
      <c r="GF686" s="33"/>
      <c r="GG686" s="34"/>
      <c r="GH686" s="36"/>
      <c r="GI686" s="26"/>
      <c r="GL686" s="26"/>
      <c r="GM686" s="29"/>
      <c r="GN686" s="30"/>
      <c r="GO686" s="30"/>
      <c r="GP686" s="30"/>
      <c r="GQ686" s="31"/>
      <c r="GR686" s="31"/>
      <c r="GS686" s="31"/>
      <c r="GT686" s="32"/>
      <c r="GU686" s="32"/>
      <c r="GV686" s="32"/>
      <c r="GW686" s="32"/>
      <c r="GX686" s="30"/>
      <c r="GY686" s="29"/>
      <c r="GZ686" s="30"/>
      <c r="HA686" s="33"/>
      <c r="HB686" s="34"/>
      <c r="HC686" s="36"/>
      <c r="HD686" s="26"/>
      <c r="HG686" s="26"/>
      <c r="HH686" s="29"/>
      <c r="HI686" s="30"/>
      <c r="HJ686" s="30"/>
      <c r="HK686" s="30"/>
      <c r="HL686" s="31"/>
      <c r="HM686" s="31"/>
      <c r="HN686" s="31"/>
      <c r="HO686" s="32"/>
      <c r="HP686" s="32"/>
      <c r="HQ686" s="32"/>
      <c r="HR686" s="32"/>
      <c r="HS686" s="30"/>
      <c r="HT686" s="29"/>
      <c r="HU686" s="30"/>
      <c r="HV686" s="33"/>
      <c r="HW686" s="34"/>
      <c r="HX686" s="36"/>
      <c r="HY686" s="26"/>
      <c r="IB686" s="26"/>
      <c r="IC686" s="29"/>
      <c r="ID686" s="30"/>
      <c r="IE686" s="30"/>
      <c r="IF686" s="30"/>
      <c r="IG686" s="31"/>
      <c r="IH686" s="31"/>
      <c r="II686" s="31"/>
      <c r="IJ686" s="32"/>
      <c r="IK686" s="32"/>
      <c r="IL686" s="32"/>
      <c r="IM686" s="32"/>
      <c r="IN686" s="30"/>
      <c r="IO686" s="29"/>
      <c r="IP686" s="30"/>
      <c r="IQ686" s="33"/>
      <c r="IR686" s="34"/>
      <c r="IS686" s="36"/>
      <c r="IT686" s="26"/>
    </row>
    <row r="689" spans="1:25" s="40" customFormat="1" ht="15">
      <c r="A689" s="27"/>
      <c r="B689" s="26"/>
      <c r="C689" s="28"/>
      <c r="D689" s="28"/>
      <c r="E689" s="26"/>
      <c r="F689" s="29"/>
      <c r="G689" s="35"/>
      <c r="H689" s="35"/>
      <c r="I689" s="35"/>
      <c r="J689" s="35"/>
      <c r="K689" s="35"/>
      <c r="L689" s="35"/>
      <c r="M689" s="43"/>
      <c r="N689" s="43"/>
      <c r="O689" s="43"/>
      <c r="P689" s="43"/>
      <c r="Q689" s="30"/>
      <c r="R689" s="26"/>
      <c r="S689" s="30"/>
      <c r="T689" s="33"/>
      <c r="U689" s="34"/>
      <c r="X689" s="52"/>
      <c r="Y689" s="41"/>
    </row>
    <row r="692" spans="1:25" s="40" customFormat="1" ht="15">
      <c r="A692" s="27"/>
      <c r="B692" s="26"/>
      <c r="C692" s="28"/>
      <c r="D692" s="28"/>
      <c r="E692" s="26"/>
      <c r="F692" s="29"/>
      <c r="G692" s="35"/>
      <c r="H692" s="35"/>
      <c r="I692" s="35"/>
      <c r="J692" s="35"/>
      <c r="K692" s="35"/>
      <c r="L692" s="35"/>
      <c r="M692" s="43"/>
      <c r="N692" s="43"/>
      <c r="O692" s="43"/>
      <c r="P692" s="43"/>
      <c r="Q692" s="30"/>
      <c r="R692" s="26"/>
      <c r="S692" s="30"/>
      <c r="T692" s="33"/>
      <c r="U692" s="34"/>
      <c r="X692" s="52"/>
      <c r="Y692" s="41"/>
    </row>
    <row r="693" spans="1:25" s="40" customFormat="1" ht="15">
      <c r="A693" s="27"/>
      <c r="B693" s="26"/>
      <c r="C693" s="28"/>
      <c r="D693" s="28"/>
      <c r="E693" s="26"/>
      <c r="F693" s="29"/>
      <c r="G693" s="35"/>
      <c r="H693" s="35"/>
      <c r="I693" s="35"/>
      <c r="J693" s="35"/>
      <c r="K693" s="35"/>
      <c r="L693" s="35"/>
      <c r="M693" s="43"/>
      <c r="N693" s="43"/>
      <c r="O693" s="43"/>
      <c r="P693" s="43"/>
      <c r="Q693" s="30"/>
      <c r="R693" s="26"/>
      <c r="S693" s="30"/>
      <c r="T693" s="33"/>
      <c r="U693" s="34"/>
      <c r="X693" s="52"/>
      <c r="Y693" s="41"/>
    </row>
    <row r="696" spans="1:254" s="28" customFormat="1" ht="15">
      <c r="A696" s="27"/>
      <c r="B696" s="26"/>
      <c r="E696" s="26"/>
      <c r="F696" s="29"/>
      <c r="G696" s="35"/>
      <c r="H696" s="35"/>
      <c r="I696" s="35"/>
      <c r="J696" s="35"/>
      <c r="K696" s="35"/>
      <c r="L696" s="35"/>
      <c r="M696" s="43"/>
      <c r="N696" s="43"/>
      <c r="O696" s="43"/>
      <c r="P696" s="43"/>
      <c r="Q696" s="30"/>
      <c r="R696" s="26"/>
      <c r="S696" s="30"/>
      <c r="T696" s="33"/>
      <c r="U696" s="34"/>
      <c r="V696" s="36"/>
      <c r="W696" s="26"/>
      <c r="X696" s="51"/>
      <c r="Y696" s="55"/>
      <c r="Z696" s="26"/>
      <c r="AA696" s="29"/>
      <c r="AB696" s="30"/>
      <c r="AC696" s="30"/>
      <c r="AD696" s="30"/>
      <c r="AE696" s="31"/>
      <c r="AF696" s="31"/>
      <c r="AG696" s="31"/>
      <c r="AH696" s="32"/>
      <c r="AI696" s="32"/>
      <c r="AJ696" s="32"/>
      <c r="AK696" s="32"/>
      <c r="AL696" s="30"/>
      <c r="AM696" s="29"/>
      <c r="AN696" s="30"/>
      <c r="AO696" s="33"/>
      <c r="AP696" s="34"/>
      <c r="AQ696" s="36"/>
      <c r="AR696" s="26"/>
      <c r="AU696" s="26"/>
      <c r="AV696" s="29"/>
      <c r="AW696" s="30"/>
      <c r="AX696" s="30"/>
      <c r="AY696" s="30"/>
      <c r="AZ696" s="31"/>
      <c r="BA696" s="31"/>
      <c r="BB696" s="31"/>
      <c r="BC696" s="32"/>
      <c r="BD696" s="32"/>
      <c r="BE696" s="32"/>
      <c r="BF696" s="32"/>
      <c r="BG696" s="30"/>
      <c r="BH696" s="29"/>
      <c r="BI696" s="30"/>
      <c r="BJ696" s="33"/>
      <c r="BK696" s="34"/>
      <c r="BL696" s="36"/>
      <c r="BM696" s="26"/>
      <c r="BP696" s="26"/>
      <c r="BQ696" s="29"/>
      <c r="BR696" s="30"/>
      <c r="BS696" s="30"/>
      <c r="BT696" s="30"/>
      <c r="BU696" s="31"/>
      <c r="BV696" s="31"/>
      <c r="BW696" s="31"/>
      <c r="BX696" s="32"/>
      <c r="BY696" s="32"/>
      <c r="BZ696" s="32"/>
      <c r="CA696" s="32"/>
      <c r="CB696" s="30"/>
      <c r="CC696" s="29"/>
      <c r="CD696" s="30"/>
      <c r="CE696" s="33"/>
      <c r="CF696" s="34"/>
      <c r="CG696" s="36"/>
      <c r="CH696" s="26"/>
      <c r="CK696" s="26"/>
      <c r="CL696" s="29"/>
      <c r="CM696" s="30"/>
      <c r="CN696" s="30"/>
      <c r="CO696" s="30"/>
      <c r="CP696" s="31"/>
      <c r="CQ696" s="31"/>
      <c r="CR696" s="31"/>
      <c r="CS696" s="32"/>
      <c r="CT696" s="32"/>
      <c r="CU696" s="32"/>
      <c r="CV696" s="32"/>
      <c r="CW696" s="30"/>
      <c r="CX696" s="29"/>
      <c r="CY696" s="30"/>
      <c r="CZ696" s="33"/>
      <c r="DA696" s="34"/>
      <c r="DB696" s="36"/>
      <c r="DC696" s="26"/>
      <c r="DF696" s="26"/>
      <c r="DG696" s="29"/>
      <c r="DH696" s="30"/>
      <c r="DI696" s="30"/>
      <c r="DJ696" s="30"/>
      <c r="DK696" s="31"/>
      <c r="DL696" s="31"/>
      <c r="DM696" s="31"/>
      <c r="DN696" s="32"/>
      <c r="DO696" s="32"/>
      <c r="DP696" s="32"/>
      <c r="DQ696" s="32"/>
      <c r="DR696" s="30"/>
      <c r="DS696" s="29"/>
      <c r="DT696" s="30"/>
      <c r="DU696" s="33"/>
      <c r="DV696" s="34"/>
      <c r="DW696" s="36"/>
      <c r="DX696" s="26"/>
      <c r="EA696" s="26"/>
      <c r="EB696" s="29"/>
      <c r="EC696" s="30"/>
      <c r="ED696" s="30"/>
      <c r="EE696" s="30"/>
      <c r="EF696" s="31"/>
      <c r="EG696" s="31"/>
      <c r="EH696" s="31"/>
      <c r="EI696" s="32"/>
      <c r="EJ696" s="32"/>
      <c r="EK696" s="32"/>
      <c r="EL696" s="32"/>
      <c r="EM696" s="30"/>
      <c r="EN696" s="29"/>
      <c r="EO696" s="30"/>
      <c r="EP696" s="33"/>
      <c r="EQ696" s="34"/>
      <c r="ER696" s="36"/>
      <c r="ES696" s="26"/>
      <c r="EV696" s="26"/>
      <c r="EW696" s="29"/>
      <c r="EX696" s="30"/>
      <c r="EY696" s="30"/>
      <c r="EZ696" s="30"/>
      <c r="FA696" s="31"/>
      <c r="FB696" s="31"/>
      <c r="FC696" s="31"/>
      <c r="FD696" s="32"/>
      <c r="FE696" s="32"/>
      <c r="FF696" s="32"/>
      <c r="FG696" s="32"/>
      <c r="FH696" s="30"/>
      <c r="FI696" s="29"/>
      <c r="FJ696" s="30"/>
      <c r="FK696" s="33"/>
      <c r="FL696" s="34"/>
      <c r="FM696" s="36"/>
      <c r="FN696" s="26"/>
      <c r="FQ696" s="26"/>
      <c r="FR696" s="29"/>
      <c r="FS696" s="30"/>
      <c r="FT696" s="30"/>
      <c r="FU696" s="30"/>
      <c r="FV696" s="31"/>
      <c r="FW696" s="31"/>
      <c r="FX696" s="31"/>
      <c r="FY696" s="32"/>
      <c r="FZ696" s="32"/>
      <c r="GA696" s="32"/>
      <c r="GB696" s="32"/>
      <c r="GC696" s="30"/>
      <c r="GD696" s="29"/>
      <c r="GE696" s="30"/>
      <c r="GF696" s="33"/>
      <c r="GG696" s="34"/>
      <c r="GH696" s="36"/>
      <c r="GI696" s="26"/>
      <c r="GL696" s="26"/>
      <c r="GM696" s="29"/>
      <c r="GN696" s="30"/>
      <c r="GO696" s="30"/>
      <c r="GP696" s="30"/>
      <c r="GQ696" s="31"/>
      <c r="GR696" s="31"/>
      <c r="GS696" s="31"/>
      <c r="GT696" s="32"/>
      <c r="GU696" s="32"/>
      <c r="GV696" s="32"/>
      <c r="GW696" s="32"/>
      <c r="GX696" s="30"/>
      <c r="GY696" s="29"/>
      <c r="GZ696" s="30"/>
      <c r="HA696" s="33"/>
      <c r="HB696" s="34"/>
      <c r="HC696" s="36"/>
      <c r="HD696" s="26"/>
      <c r="HG696" s="26"/>
      <c r="HH696" s="29"/>
      <c r="HI696" s="30"/>
      <c r="HJ696" s="30"/>
      <c r="HK696" s="30"/>
      <c r="HL696" s="31"/>
      <c r="HM696" s="31"/>
      <c r="HN696" s="31"/>
      <c r="HO696" s="32"/>
      <c r="HP696" s="32"/>
      <c r="HQ696" s="32"/>
      <c r="HR696" s="32"/>
      <c r="HS696" s="30"/>
      <c r="HT696" s="29"/>
      <c r="HU696" s="30"/>
      <c r="HV696" s="33"/>
      <c r="HW696" s="34"/>
      <c r="HX696" s="36"/>
      <c r="HY696" s="26"/>
      <c r="IB696" s="26"/>
      <c r="IC696" s="29"/>
      <c r="ID696" s="30"/>
      <c r="IE696" s="30"/>
      <c r="IF696" s="30"/>
      <c r="IG696" s="31"/>
      <c r="IH696" s="31"/>
      <c r="II696" s="31"/>
      <c r="IJ696" s="32"/>
      <c r="IK696" s="32"/>
      <c r="IL696" s="32"/>
      <c r="IM696" s="32"/>
      <c r="IN696" s="30"/>
      <c r="IO696" s="29"/>
      <c r="IP696" s="30"/>
      <c r="IQ696" s="33"/>
      <c r="IR696" s="34"/>
      <c r="IS696" s="36"/>
      <c r="IT696" s="26"/>
    </row>
    <row r="698" spans="1:25" s="40" customFormat="1" ht="15">
      <c r="A698" s="27"/>
      <c r="B698" s="26"/>
      <c r="C698" s="28"/>
      <c r="D698" s="28"/>
      <c r="E698" s="26"/>
      <c r="F698" s="29"/>
      <c r="G698" s="35"/>
      <c r="H698" s="35"/>
      <c r="I698" s="35"/>
      <c r="J698" s="35"/>
      <c r="K698" s="35"/>
      <c r="L698" s="35"/>
      <c r="M698" s="43"/>
      <c r="N698" s="43"/>
      <c r="O698" s="43"/>
      <c r="P698" s="43"/>
      <c r="Q698" s="30"/>
      <c r="R698" s="26"/>
      <c r="S698" s="30"/>
      <c r="T698" s="33"/>
      <c r="U698" s="34"/>
      <c r="X698" s="52"/>
      <c r="Y698" s="41"/>
    </row>
    <row r="701" spans="1:25" s="40" customFormat="1" ht="15">
      <c r="A701" s="27"/>
      <c r="B701" s="26"/>
      <c r="C701" s="28"/>
      <c r="D701" s="28"/>
      <c r="E701" s="26"/>
      <c r="F701" s="29"/>
      <c r="G701" s="35"/>
      <c r="H701" s="35"/>
      <c r="I701" s="35"/>
      <c r="J701" s="35"/>
      <c r="K701" s="35"/>
      <c r="L701" s="35"/>
      <c r="M701" s="43"/>
      <c r="N701" s="43"/>
      <c r="O701" s="43"/>
      <c r="P701" s="43"/>
      <c r="Q701" s="30"/>
      <c r="R701" s="26"/>
      <c r="S701" s="30"/>
      <c r="T701" s="33"/>
      <c r="U701" s="34"/>
      <c r="X701" s="52"/>
      <c r="Y701" s="41"/>
    </row>
    <row r="702" spans="1:254" s="28" customFormat="1" ht="15">
      <c r="A702" s="27"/>
      <c r="B702" s="26"/>
      <c r="E702" s="26"/>
      <c r="F702" s="29"/>
      <c r="G702" s="35"/>
      <c r="H702" s="35"/>
      <c r="I702" s="35"/>
      <c r="J702" s="35"/>
      <c r="K702" s="35"/>
      <c r="L702" s="35"/>
      <c r="M702" s="43"/>
      <c r="N702" s="43"/>
      <c r="O702" s="43"/>
      <c r="P702" s="43"/>
      <c r="Q702" s="30"/>
      <c r="R702" s="26"/>
      <c r="S702" s="30"/>
      <c r="T702" s="33"/>
      <c r="U702" s="34"/>
      <c r="V702" s="36"/>
      <c r="W702" s="26"/>
      <c r="X702" s="51"/>
      <c r="Y702" s="55"/>
      <c r="Z702" s="26"/>
      <c r="AA702" s="29"/>
      <c r="AB702" s="30"/>
      <c r="AC702" s="30"/>
      <c r="AD702" s="30"/>
      <c r="AE702" s="31"/>
      <c r="AF702" s="31"/>
      <c r="AG702" s="31"/>
      <c r="AH702" s="32"/>
      <c r="AI702" s="32"/>
      <c r="AJ702" s="32"/>
      <c r="AK702" s="32"/>
      <c r="AL702" s="30"/>
      <c r="AM702" s="29"/>
      <c r="AN702" s="30"/>
      <c r="AO702" s="33"/>
      <c r="AP702" s="34"/>
      <c r="AQ702" s="36"/>
      <c r="AR702" s="26"/>
      <c r="AU702" s="26"/>
      <c r="AV702" s="29"/>
      <c r="AW702" s="30"/>
      <c r="AX702" s="30"/>
      <c r="AY702" s="30"/>
      <c r="AZ702" s="31"/>
      <c r="BA702" s="31"/>
      <c r="BB702" s="31"/>
      <c r="BC702" s="32"/>
      <c r="BD702" s="32"/>
      <c r="BE702" s="32"/>
      <c r="BF702" s="32"/>
      <c r="BG702" s="30"/>
      <c r="BH702" s="29"/>
      <c r="BI702" s="30"/>
      <c r="BJ702" s="33"/>
      <c r="BK702" s="34"/>
      <c r="BL702" s="36"/>
      <c r="BM702" s="26"/>
      <c r="BP702" s="26"/>
      <c r="BQ702" s="29"/>
      <c r="BR702" s="30"/>
      <c r="BS702" s="30"/>
      <c r="BT702" s="30"/>
      <c r="BU702" s="31"/>
      <c r="BV702" s="31"/>
      <c r="BW702" s="31"/>
      <c r="BX702" s="32"/>
      <c r="BY702" s="32"/>
      <c r="BZ702" s="32"/>
      <c r="CA702" s="32"/>
      <c r="CB702" s="30"/>
      <c r="CC702" s="29"/>
      <c r="CD702" s="30"/>
      <c r="CE702" s="33"/>
      <c r="CF702" s="34"/>
      <c r="CG702" s="36"/>
      <c r="CH702" s="26"/>
      <c r="CK702" s="26"/>
      <c r="CL702" s="29"/>
      <c r="CM702" s="30"/>
      <c r="CN702" s="30"/>
      <c r="CO702" s="30"/>
      <c r="CP702" s="31"/>
      <c r="CQ702" s="31"/>
      <c r="CR702" s="31"/>
      <c r="CS702" s="32"/>
      <c r="CT702" s="32"/>
      <c r="CU702" s="32"/>
      <c r="CV702" s="32"/>
      <c r="CW702" s="30"/>
      <c r="CX702" s="29"/>
      <c r="CY702" s="30"/>
      <c r="CZ702" s="33"/>
      <c r="DA702" s="34"/>
      <c r="DB702" s="36"/>
      <c r="DC702" s="26"/>
      <c r="DF702" s="26"/>
      <c r="DG702" s="29"/>
      <c r="DH702" s="30"/>
      <c r="DI702" s="30"/>
      <c r="DJ702" s="30"/>
      <c r="DK702" s="31"/>
      <c r="DL702" s="31"/>
      <c r="DM702" s="31"/>
      <c r="DN702" s="32"/>
      <c r="DO702" s="32"/>
      <c r="DP702" s="32"/>
      <c r="DQ702" s="32"/>
      <c r="DR702" s="30"/>
      <c r="DS702" s="29"/>
      <c r="DT702" s="30"/>
      <c r="DU702" s="33"/>
      <c r="DV702" s="34"/>
      <c r="DW702" s="36"/>
      <c r="DX702" s="26"/>
      <c r="EA702" s="26"/>
      <c r="EB702" s="29"/>
      <c r="EC702" s="30"/>
      <c r="ED702" s="30"/>
      <c r="EE702" s="30"/>
      <c r="EF702" s="31"/>
      <c r="EG702" s="31"/>
      <c r="EH702" s="31"/>
      <c r="EI702" s="32"/>
      <c r="EJ702" s="32"/>
      <c r="EK702" s="32"/>
      <c r="EL702" s="32"/>
      <c r="EM702" s="30"/>
      <c r="EN702" s="29"/>
      <c r="EO702" s="30"/>
      <c r="EP702" s="33"/>
      <c r="EQ702" s="34"/>
      <c r="ER702" s="36"/>
      <c r="ES702" s="26"/>
      <c r="EV702" s="26"/>
      <c r="EW702" s="29"/>
      <c r="EX702" s="30"/>
      <c r="EY702" s="30"/>
      <c r="EZ702" s="30"/>
      <c r="FA702" s="31"/>
      <c r="FB702" s="31"/>
      <c r="FC702" s="31"/>
      <c r="FD702" s="32"/>
      <c r="FE702" s="32"/>
      <c r="FF702" s="32"/>
      <c r="FG702" s="32"/>
      <c r="FH702" s="30"/>
      <c r="FI702" s="29"/>
      <c r="FJ702" s="30"/>
      <c r="FK702" s="33"/>
      <c r="FL702" s="34"/>
      <c r="FM702" s="36"/>
      <c r="FN702" s="26"/>
      <c r="FQ702" s="26"/>
      <c r="FR702" s="29"/>
      <c r="FS702" s="30"/>
      <c r="FT702" s="30"/>
      <c r="FU702" s="30"/>
      <c r="FV702" s="31"/>
      <c r="FW702" s="31"/>
      <c r="FX702" s="31"/>
      <c r="FY702" s="32"/>
      <c r="FZ702" s="32"/>
      <c r="GA702" s="32"/>
      <c r="GB702" s="32"/>
      <c r="GC702" s="30"/>
      <c r="GD702" s="29"/>
      <c r="GE702" s="30"/>
      <c r="GF702" s="33"/>
      <c r="GG702" s="34"/>
      <c r="GH702" s="36"/>
      <c r="GI702" s="26"/>
      <c r="GL702" s="26"/>
      <c r="GM702" s="29"/>
      <c r="GN702" s="30"/>
      <c r="GO702" s="30"/>
      <c r="GP702" s="30"/>
      <c r="GQ702" s="31"/>
      <c r="GR702" s="31"/>
      <c r="GS702" s="31"/>
      <c r="GT702" s="32"/>
      <c r="GU702" s="32"/>
      <c r="GV702" s="32"/>
      <c r="GW702" s="32"/>
      <c r="GX702" s="30"/>
      <c r="GY702" s="29"/>
      <c r="GZ702" s="30"/>
      <c r="HA702" s="33"/>
      <c r="HB702" s="34"/>
      <c r="HC702" s="36"/>
      <c r="HD702" s="26"/>
      <c r="HG702" s="26"/>
      <c r="HH702" s="29"/>
      <c r="HI702" s="30"/>
      <c r="HJ702" s="30"/>
      <c r="HK702" s="30"/>
      <c r="HL702" s="31"/>
      <c r="HM702" s="31"/>
      <c r="HN702" s="31"/>
      <c r="HO702" s="32"/>
      <c r="HP702" s="32"/>
      <c r="HQ702" s="32"/>
      <c r="HR702" s="32"/>
      <c r="HS702" s="30"/>
      <c r="HT702" s="29"/>
      <c r="HU702" s="30"/>
      <c r="HV702" s="33"/>
      <c r="HW702" s="34"/>
      <c r="HX702" s="36"/>
      <c r="HY702" s="26"/>
      <c r="IB702" s="26"/>
      <c r="IC702" s="29"/>
      <c r="ID702" s="30"/>
      <c r="IE702" s="30"/>
      <c r="IF702" s="30"/>
      <c r="IG702" s="31"/>
      <c r="IH702" s="31"/>
      <c r="II702" s="31"/>
      <c r="IJ702" s="32"/>
      <c r="IK702" s="32"/>
      <c r="IL702" s="32"/>
      <c r="IM702" s="32"/>
      <c r="IN702" s="30"/>
      <c r="IO702" s="29"/>
      <c r="IP702" s="30"/>
      <c r="IQ702" s="33"/>
      <c r="IR702" s="34"/>
      <c r="IS702" s="36"/>
      <c r="IT702" s="26"/>
    </row>
    <row r="703" spans="1:25" s="40" customFormat="1" ht="15">
      <c r="A703" s="27"/>
      <c r="B703" s="26"/>
      <c r="C703" s="28"/>
      <c r="D703" s="28"/>
      <c r="E703" s="26"/>
      <c r="F703" s="29"/>
      <c r="G703" s="35"/>
      <c r="H703" s="35"/>
      <c r="I703" s="35"/>
      <c r="J703" s="35"/>
      <c r="K703" s="35"/>
      <c r="L703" s="35"/>
      <c r="M703" s="43"/>
      <c r="N703" s="43"/>
      <c r="O703" s="43"/>
      <c r="P703" s="43"/>
      <c r="Q703" s="30"/>
      <c r="R703" s="26"/>
      <c r="S703" s="30"/>
      <c r="T703" s="33"/>
      <c r="U703" s="34"/>
      <c r="X703" s="52"/>
      <c r="Y703" s="41"/>
    </row>
    <row r="705" spans="1:254" s="28" customFormat="1" ht="15">
      <c r="A705" s="27"/>
      <c r="B705" s="26"/>
      <c r="E705" s="26"/>
      <c r="F705" s="29"/>
      <c r="G705" s="35"/>
      <c r="H705" s="35"/>
      <c r="I705" s="35"/>
      <c r="J705" s="35"/>
      <c r="K705" s="35"/>
      <c r="L705" s="35"/>
      <c r="M705" s="43"/>
      <c r="N705" s="43"/>
      <c r="O705" s="43"/>
      <c r="P705" s="43"/>
      <c r="Q705" s="30"/>
      <c r="R705" s="26"/>
      <c r="S705" s="30"/>
      <c r="T705" s="33"/>
      <c r="U705" s="34"/>
      <c r="V705" s="36"/>
      <c r="W705" s="26"/>
      <c r="X705" s="51"/>
      <c r="Y705" s="55"/>
      <c r="Z705" s="26"/>
      <c r="AA705" s="29"/>
      <c r="AB705" s="30"/>
      <c r="AC705" s="30"/>
      <c r="AD705" s="30"/>
      <c r="AE705" s="31"/>
      <c r="AF705" s="31"/>
      <c r="AG705" s="31"/>
      <c r="AH705" s="32"/>
      <c r="AI705" s="32"/>
      <c r="AJ705" s="32"/>
      <c r="AK705" s="32"/>
      <c r="AL705" s="30"/>
      <c r="AM705" s="29"/>
      <c r="AN705" s="30"/>
      <c r="AO705" s="33"/>
      <c r="AP705" s="34"/>
      <c r="AQ705" s="36"/>
      <c r="AR705" s="26"/>
      <c r="AU705" s="26"/>
      <c r="AV705" s="29"/>
      <c r="AW705" s="30"/>
      <c r="AX705" s="30"/>
      <c r="AY705" s="30"/>
      <c r="AZ705" s="31"/>
      <c r="BA705" s="31"/>
      <c r="BB705" s="31"/>
      <c r="BC705" s="32"/>
      <c r="BD705" s="32"/>
      <c r="BE705" s="32"/>
      <c r="BF705" s="32"/>
      <c r="BG705" s="30"/>
      <c r="BH705" s="29"/>
      <c r="BI705" s="30"/>
      <c r="BJ705" s="33"/>
      <c r="BK705" s="34"/>
      <c r="BL705" s="36"/>
      <c r="BM705" s="26"/>
      <c r="BP705" s="26"/>
      <c r="BQ705" s="29"/>
      <c r="BR705" s="30"/>
      <c r="BS705" s="30"/>
      <c r="BT705" s="30"/>
      <c r="BU705" s="31"/>
      <c r="BV705" s="31"/>
      <c r="BW705" s="31"/>
      <c r="BX705" s="32"/>
      <c r="BY705" s="32"/>
      <c r="BZ705" s="32"/>
      <c r="CA705" s="32"/>
      <c r="CB705" s="30"/>
      <c r="CC705" s="29"/>
      <c r="CD705" s="30"/>
      <c r="CE705" s="33"/>
      <c r="CF705" s="34"/>
      <c r="CG705" s="36"/>
      <c r="CH705" s="26"/>
      <c r="CK705" s="26"/>
      <c r="CL705" s="29"/>
      <c r="CM705" s="30"/>
      <c r="CN705" s="30"/>
      <c r="CO705" s="30"/>
      <c r="CP705" s="31"/>
      <c r="CQ705" s="31"/>
      <c r="CR705" s="31"/>
      <c r="CS705" s="32"/>
      <c r="CT705" s="32"/>
      <c r="CU705" s="32"/>
      <c r="CV705" s="32"/>
      <c r="CW705" s="30"/>
      <c r="CX705" s="29"/>
      <c r="CY705" s="30"/>
      <c r="CZ705" s="33"/>
      <c r="DA705" s="34"/>
      <c r="DB705" s="36"/>
      <c r="DC705" s="26"/>
      <c r="DF705" s="26"/>
      <c r="DG705" s="29"/>
      <c r="DH705" s="30"/>
      <c r="DI705" s="30"/>
      <c r="DJ705" s="30"/>
      <c r="DK705" s="31"/>
      <c r="DL705" s="31"/>
      <c r="DM705" s="31"/>
      <c r="DN705" s="32"/>
      <c r="DO705" s="32"/>
      <c r="DP705" s="32"/>
      <c r="DQ705" s="32"/>
      <c r="DR705" s="30"/>
      <c r="DS705" s="29"/>
      <c r="DT705" s="30"/>
      <c r="DU705" s="33"/>
      <c r="DV705" s="34"/>
      <c r="DW705" s="36"/>
      <c r="DX705" s="26"/>
      <c r="EA705" s="26"/>
      <c r="EB705" s="29"/>
      <c r="EC705" s="30"/>
      <c r="ED705" s="30"/>
      <c r="EE705" s="30"/>
      <c r="EF705" s="31"/>
      <c r="EG705" s="31"/>
      <c r="EH705" s="31"/>
      <c r="EI705" s="32"/>
      <c r="EJ705" s="32"/>
      <c r="EK705" s="32"/>
      <c r="EL705" s="32"/>
      <c r="EM705" s="30"/>
      <c r="EN705" s="29"/>
      <c r="EO705" s="30"/>
      <c r="EP705" s="33"/>
      <c r="EQ705" s="34"/>
      <c r="ER705" s="36"/>
      <c r="ES705" s="26"/>
      <c r="EV705" s="26"/>
      <c r="EW705" s="29"/>
      <c r="EX705" s="30"/>
      <c r="EY705" s="30"/>
      <c r="EZ705" s="30"/>
      <c r="FA705" s="31"/>
      <c r="FB705" s="31"/>
      <c r="FC705" s="31"/>
      <c r="FD705" s="32"/>
      <c r="FE705" s="32"/>
      <c r="FF705" s="32"/>
      <c r="FG705" s="32"/>
      <c r="FH705" s="30"/>
      <c r="FI705" s="29"/>
      <c r="FJ705" s="30"/>
      <c r="FK705" s="33"/>
      <c r="FL705" s="34"/>
      <c r="FM705" s="36"/>
      <c r="FN705" s="26"/>
      <c r="FQ705" s="26"/>
      <c r="FR705" s="29"/>
      <c r="FS705" s="30"/>
      <c r="FT705" s="30"/>
      <c r="FU705" s="30"/>
      <c r="FV705" s="31"/>
      <c r="FW705" s="31"/>
      <c r="FX705" s="31"/>
      <c r="FY705" s="32"/>
      <c r="FZ705" s="32"/>
      <c r="GA705" s="32"/>
      <c r="GB705" s="32"/>
      <c r="GC705" s="30"/>
      <c r="GD705" s="29"/>
      <c r="GE705" s="30"/>
      <c r="GF705" s="33"/>
      <c r="GG705" s="34"/>
      <c r="GH705" s="36"/>
      <c r="GI705" s="26"/>
      <c r="GL705" s="26"/>
      <c r="GM705" s="29"/>
      <c r="GN705" s="30"/>
      <c r="GO705" s="30"/>
      <c r="GP705" s="30"/>
      <c r="GQ705" s="31"/>
      <c r="GR705" s="31"/>
      <c r="GS705" s="31"/>
      <c r="GT705" s="32"/>
      <c r="GU705" s="32"/>
      <c r="GV705" s="32"/>
      <c r="GW705" s="32"/>
      <c r="GX705" s="30"/>
      <c r="GY705" s="29"/>
      <c r="GZ705" s="30"/>
      <c r="HA705" s="33"/>
      <c r="HB705" s="34"/>
      <c r="HC705" s="36"/>
      <c r="HD705" s="26"/>
      <c r="HG705" s="26"/>
      <c r="HH705" s="29"/>
      <c r="HI705" s="30"/>
      <c r="HJ705" s="30"/>
      <c r="HK705" s="30"/>
      <c r="HL705" s="31"/>
      <c r="HM705" s="31"/>
      <c r="HN705" s="31"/>
      <c r="HO705" s="32"/>
      <c r="HP705" s="32"/>
      <c r="HQ705" s="32"/>
      <c r="HR705" s="32"/>
      <c r="HS705" s="30"/>
      <c r="HT705" s="29"/>
      <c r="HU705" s="30"/>
      <c r="HV705" s="33"/>
      <c r="HW705" s="34"/>
      <c r="HX705" s="36"/>
      <c r="HY705" s="26"/>
      <c r="IB705" s="26"/>
      <c r="IC705" s="29"/>
      <c r="ID705" s="30"/>
      <c r="IE705" s="30"/>
      <c r="IF705" s="30"/>
      <c r="IG705" s="31"/>
      <c r="IH705" s="31"/>
      <c r="II705" s="31"/>
      <c r="IJ705" s="32"/>
      <c r="IK705" s="32"/>
      <c r="IL705" s="32"/>
      <c r="IM705" s="32"/>
      <c r="IN705" s="30"/>
      <c r="IO705" s="29"/>
      <c r="IP705" s="30"/>
      <c r="IQ705" s="33"/>
      <c r="IR705" s="34"/>
      <c r="IS705" s="36"/>
      <c r="IT705" s="26"/>
    </row>
    <row r="711" spans="1:25" s="40" customFormat="1" ht="15">
      <c r="A711" s="27"/>
      <c r="B711" s="26"/>
      <c r="C711" s="28"/>
      <c r="D711" s="28"/>
      <c r="E711" s="26"/>
      <c r="F711" s="29"/>
      <c r="G711" s="35"/>
      <c r="H711" s="35"/>
      <c r="I711" s="35"/>
      <c r="J711" s="35"/>
      <c r="K711" s="35"/>
      <c r="L711" s="35"/>
      <c r="M711" s="43"/>
      <c r="N711" s="43"/>
      <c r="O711" s="43"/>
      <c r="P711" s="43"/>
      <c r="Q711" s="30"/>
      <c r="R711" s="26"/>
      <c r="S711" s="30"/>
      <c r="T711" s="33"/>
      <c r="U711" s="34"/>
      <c r="X711" s="52"/>
      <c r="Y711" s="41"/>
    </row>
    <row r="713" spans="1:25" s="40" customFormat="1" ht="15">
      <c r="A713" s="27"/>
      <c r="B713" s="26"/>
      <c r="C713" s="28"/>
      <c r="D713" s="28"/>
      <c r="E713" s="26"/>
      <c r="F713" s="29"/>
      <c r="G713" s="35"/>
      <c r="H713" s="35"/>
      <c r="I713" s="35"/>
      <c r="J713" s="35"/>
      <c r="K713" s="35"/>
      <c r="L713" s="35"/>
      <c r="M713" s="43"/>
      <c r="N713" s="43"/>
      <c r="O713" s="43"/>
      <c r="P713" s="43"/>
      <c r="Q713" s="30"/>
      <c r="R713" s="26"/>
      <c r="S713" s="30"/>
      <c r="T713" s="33"/>
      <c r="U713" s="34"/>
      <c r="X713" s="52"/>
      <c r="Y713" s="41"/>
    </row>
    <row r="721" ht="15" customHeight="1"/>
    <row r="734" spans="1:25" s="40" customFormat="1" ht="15">
      <c r="A734" s="27"/>
      <c r="B734" s="26"/>
      <c r="C734" s="28"/>
      <c r="D734" s="28"/>
      <c r="E734" s="26"/>
      <c r="F734" s="29"/>
      <c r="G734" s="35"/>
      <c r="H734" s="35"/>
      <c r="I734" s="35"/>
      <c r="J734" s="35"/>
      <c r="K734" s="35"/>
      <c r="L734" s="35"/>
      <c r="M734" s="43"/>
      <c r="N734" s="43"/>
      <c r="O734" s="43"/>
      <c r="P734" s="43"/>
      <c r="Q734" s="30"/>
      <c r="R734" s="26"/>
      <c r="S734" s="30"/>
      <c r="T734" s="33"/>
      <c r="U734" s="34"/>
      <c r="X734" s="52"/>
      <c r="Y734" s="41"/>
    </row>
    <row r="736" spans="1:25" s="40" customFormat="1" ht="15">
      <c r="A736" s="27"/>
      <c r="B736" s="26"/>
      <c r="C736" s="28"/>
      <c r="D736" s="28"/>
      <c r="E736" s="26"/>
      <c r="F736" s="29"/>
      <c r="G736" s="35"/>
      <c r="H736" s="35"/>
      <c r="I736" s="35"/>
      <c r="J736" s="35"/>
      <c r="K736" s="35"/>
      <c r="L736" s="35"/>
      <c r="M736" s="43"/>
      <c r="N736" s="43"/>
      <c r="O736" s="43"/>
      <c r="P736" s="43"/>
      <c r="Q736" s="30"/>
      <c r="R736" s="26"/>
      <c r="S736" s="30"/>
      <c r="T736" s="33"/>
      <c r="U736" s="34"/>
      <c r="X736" s="52"/>
      <c r="Y736" s="41"/>
    </row>
    <row r="745" spans="1:254" s="28" customFormat="1" ht="15">
      <c r="A745" s="27"/>
      <c r="B745" s="26"/>
      <c r="E745" s="26"/>
      <c r="F745" s="29"/>
      <c r="G745" s="35"/>
      <c r="H745" s="35"/>
      <c r="I745" s="35"/>
      <c r="J745" s="35"/>
      <c r="K745" s="35"/>
      <c r="L745" s="35"/>
      <c r="M745" s="43"/>
      <c r="N745" s="43"/>
      <c r="O745" s="43"/>
      <c r="P745" s="43"/>
      <c r="Q745" s="30"/>
      <c r="R745" s="26"/>
      <c r="S745" s="30"/>
      <c r="T745" s="33"/>
      <c r="U745" s="34"/>
      <c r="V745" s="36"/>
      <c r="W745" s="26"/>
      <c r="X745" s="51"/>
      <c r="Y745" s="55"/>
      <c r="Z745" s="26"/>
      <c r="AA745" s="29"/>
      <c r="AB745" s="30"/>
      <c r="AC745" s="30"/>
      <c r="AD745" s="30"/>
      <c r="AE745" s="31"/>
      <c r="AF745" s="31"/>
      <c r="AG745" s="31"/>
      <c r="AH745" s="32"/>
      <c r="AI745" s="32"/>
      <c r="AJ745" s="32"/>
      <c r="AK745" s="32"/>
      <c r="AL745" s="30"/>
      <c r="AM745" s="29"/>
      <c r="AN745" s="30"/>
      <c r="AO745" s="33"/>
      <c r="AP745" s="34"/>
      <c r="AQ745" s="36"/>
      <c r="AR745" s="26"/>
      <c r="AU745" s="26"/>
      <c r="AV745" s="29"/>
      <c r="AW745" s="30"/>
      <c r="AX745" s="30"/>
      <c r="AY745" s="30"/>
      <c r="AZ745" s="31"/>
      <c r="BA745" s="31"/>
      <c r="BB745" s="31"/>
      <c r="BC745" s="32"/>
      <c r="BD745" s="32"/>
      <c r="BE745" s="32"/>
      <c r="BF745" s="32"/>
      <c r="BG745" s="30"/>
      <c r="BH745" s="29"/>
      <c r="BI745" s="30"/>
      <c r="BJ745" s="33"/>
      <c r="BK745" s="34"/>
      <c r="BL745" s="36"/>
      <c r="BM745" s="26"/>
      <c r="BP745" s="26"/>
      <c r="BQ745" s="29"/>
      <c r="BR745" s="30"/>
      <c r="BS745" s="30"/>
      <c r="BT745" s="30"/>
      <c r="BU745" s="31"/>
      <c r="BV745" s="31"/>
      <c r="BW745" s="31"/>
      <c r="BX745" s="32"/>
      <c r="BY745" s="32"/>
      <c r="BZ745" s="32"/>
      <c r="CA745" s="32"/>
      <c r="CB745" s="30"/>
      <c r="CC745" s="29"/>
      <c r="CD745" s="30"/>
      <c r="CE745" s="33"/>
      <c r="CF745" s="34"/>
      <c r="CG745" s="36"/>
      <c r="CH745" s="26"/>
      <c r="CK745" s="26"/>
      <c r="CL745" s="29"/>
      <c r="CM745" s="30"/>
      <c r="CN745" s="30"/>
      <c r="CO745" s="30"/>
      <c r="CP745" s="31"/>
      <c r="CQ745" s="31"/>
      <c r="CR745" s="31"/>
      <c r="CS745" s="32"/>
      <c r="CT745" s="32"/>
      <c r="CU745" s="32"/>
      <c r="CV745" s="32"/>
      <c r="CW745" s="30"/>
      <c r="CX745" s="29"/>
      <c r="CY745" s="30"/>
      <c r="CZ745" s="33"/>
      <c r="DA745" s="34"/>
      <c r="DB745" s="36"/>
      <c r="DC745" s="26"/>
      <c r="DF745" s="26"/>
      <c r="DG745" s="29"/>
      <c r="DH745" s="30"/>
      <c r="DI745" s="30"/>
      <c r="DJ745" s="30"/>
      <c r="DK745" s="31"/>
      <c r="DL745" s="31"/>
      <c r="DM745" s="31"/>
      <c r="DN745" s="32"/>
      <c r="DO745" s="32"/>
      <c r="DP745" s="32"/>
      <c r="DQ745" s="32"/>
      <c r="DR745" s="30"/>
      <c r="DS745" s="29"/>
      <c r="DT745" s="30"/>
      <c r="DU745" s="33"/>
      <c r="DV745" s="34"/>
      <c r="DW745" s="36"/>
      <c r="DX745" s="26"/>
      <c r="EA745" s="26"/>
      <c r="EB745" s="29"/>
      <c r="EC745" s="30"/>
      <c r="ED745" s="30"/>
      <c r="EE745" s="30"/>
      <c r="EF745" s="31"/>
      <c r="EG745" s="31"/>
      <c r="EH745" s="31"/>
      <c r="EI745" s="32"/>
      <c r="EJ745" s="32"/>
      <c r="EK745" s="32"/>
      <c r="EL745" s="32"/>
      <c r="EM745" s="30"/>
      <c r="EN745" s="29"/>
      <c r="EO745" s="30"/>
      <c r="EP745" s="33"/>
      <c r="EQ745" s="34"/>
      <c r="ER745" s="36"/>
      <c r="ES745" s="26"/>
      <c r="EV745" s="26"/>
      <c r="EW745" s="29"/>
      <c r="EX745" s="30"/>
      <c r="EY745" s="30"/>
      <c r="EZ745" s="30"/>
      <c r="FA745" s="31"/>
      <c r="FB745" s="31"/>
      <c r="FC745" s="31"/>
      <c r="FD745" s="32"/>
      <c r="FE745" s="32"/>
      <c r="FF745" s="32"/>
      <c r="FG745" s="32"/>
      <c r="FH745" s="30"/>
      <c r="FI745" s="29"/>
      <c r="FJ745" s="30"/>
      <c r="FK745" s="33"/>
      <c r="FL745" s="34"/>
      <c r="FM745" s="36"/>
      <c r="FN745" s="26"/>
      <c r="FQ745" s="26"/>
      <c r="FR745" s="29"/>
      <c r="FS745" s="30"/>
      <c r="FT745" s="30"/>
      <c r="FU745" s="30"/>
      <c r="FV745" s="31"/>
      <c r="FW745" s="31"/>
      <c r="FX745" s="31"/>
      <c r="FY745" s="32"/>
      <c r="FZ745" s="32"/>
      <c r="GA745" s="32"/>
      <c r="GB745" s="32"/>
      <c r="GC745" s="30"/>
      <c r="GD745" s="29"/>
      <c r="GE745" s="30"/>
      <c r="GF745" s="33"/>
      <c r="GG745" s="34"/>
      <c r="GH745" s="36"/>
      <c r="GI745" s="26"/>
      <c r="GL745" s="26"/>
      <c r="GM745" s="29"/>
      <c r="GN745" s="30"/>
      <c r="GO745" s="30"/>
      <c r="GP745" s="30"/>
      <c r="GQ745" s="31"/>
      <c r="GR745" s="31"/>
      <c r="GS745" s="31"/>
      <c r="GT745" s="32"/>
      <c r="GU745" s="32"/>
      <c r="GV745" s="32"/>
      <c r="GW745" s="32"/>
      <c r="GX745" s="30"/>
      <c r="GY745" s="29"/>
      <c r="GZ745" s="30"/>
      <c r="HA745" s="33"/>
      <c r="HB745" s="34"/>
      <c r="HC745" s="36"/>
      <c r="HD745" s="26"/>
      <c r="HG745" s="26"/>
      <c r="HH745" s="29"/>
      <c r="HI745" s="30"/>
      <c r="HJ745" s="30"/>
      <c r="HK745" s="30"/>
      <c r="HL745" s="31"/>
      <c r="HM745" s="31"/>
      <c r="HN745" s="31"/>
      <c r="HO745" s="32"/>
      <c r="HP745" s="32"/>
      <c r="HQ745" s="32"/>
      <c r="HR745" s="32"/>
      <c r="HS745" s="30"/>
      <c r="HT745" s="29"/>
      <c r="HU745" s="30"/>
      <c r="HV745" s="33"/>
      <c r="HW745" s="34"/>
      <c r="HX745" s="36"/>
      <c r="HY745" s="26"/>
      <c r="IB745" s="26"/>
      <c r="IC745" s="29"/>
      <c r="ID745" s="30"/>
      <c r="IE745" s="30"/>
      <c r="IF745" s="30"/>
      <c r="IG745" s="31"/>
      <c r="IH745" s="31"/>
      <c r="II745" s="31"/>
      <c r="IJ745" s="32"/>
      <c r="IK745" s="32"/>
      <c r="IL745" s="32"/>
      <c r="IM745" s="32"/>
      <c r="IN745" s="30"/>
      <c r="IO745" s="29"/>
      <c r="IP745" s="30"/>
      <c r="IQ745" s="33"/>
      <c r="IR745" s="34"/>
      <c r="IS745" s="36"/>
      <c r="IT745" s="26"/>
    </row>
    <row r="760" spans="1:254" s="28" customFormat="1" ht="15">
      <c r="A760" s="27"/>
      <c r="B760" s="26"/>
      <c r="E760" s="26"/>
      <c r="F760" s="29"/>
      <c r="G760" s="35"/>
      <c r="H760" s="35"/>
      <c r="I760" s="35"/>
      <c r="J760" s="35"/>
      <c r="K760" s="35"/>
      <c r="L760" s="35"/>
      <c r="M760" s="43"/>
      <c r="N760" s="43"/>
      <c r="O760" s="43"/>
      <c r="P760" s="43"/>
      <c r="Q760" s="30"/>
      <c r="R760" s="26"/>
      <c r="S760" s="30"/>
      <c r="T760" s="33"/>
      <c r="U760" s="34"/>
      <c r="V760" s="36"/>
      <c r="W760" s="26"/>
      <c r="X760" s="51"/>
      <c r="Y760" s="55"/>
      <c r="Z760" s="26"/>
      <c r="AA760" s="29"/>
      <c r="AB760" s="30"/>
      <c r="AC760" s="30"/>
      <c r="AD760" s="30"/>
      <c r="AE760" s="31"/>
      <c r="AF760" s="31"/>
      <c r="AG760" s="31"/>
      <c r="AH760" s="32"/>
      <c r="AI760" s="32"/>
      <c r="AJ760" s="32"/>
      <c r="AK760" s="32"/>
      <c r="AL760" s="30"/>
      <c r="AM760" s="29"/>
      <c r="AN760" s="30"/>
      <c r="AO760" s="33"/>
      <c r="AP760" s="34"/>
      <c r="AQ760" s="36"/>
      <c r="AR760" s="26"/>
      <c r="AU760" s="26"/>
      <c r="AV760" s="29"/>
      <c r="AW760" s="30"/>
      <c r="AX760" s="30"/>
      <c r="AY760" s="30"/>
      <c r="AZ760" s="31"/>
      <c r="BA760" s="31"/>
      <c r="BB760" s="31"/>
      <c r="BC760" s="32"/>
      <c r="BD760" s="32"/>
      <c r="BE760" s="32"/>
      <c r="BF760" s="32"/>
      <c r="BG760" s="30"/>
      <c r="BH760" s="29"/>
      <c r="BI760" s="30"/>
      <c r="BJ760" s="33"/>
      <c r="BK760" s="34"/>
      <c r="BL760" s="36"/>
      <c r="BM760" s="26"/>
      <c r="BP760" s="26"/>
      <c r="BQ760" s="29"/>
      <c r="BR760" s="30"/>
      <c r="BS760" s="30"/>
      <c r="BT760" s="30"/>
      <c r="BU760" s="31"/>
      <c r="BV760" s="31"/>
      <c r="BW760" s="31"/>
      <c r="BX760" s="32"/>
      <c r="BY760" s="32"/>
      <c r="BZ760" s="32"/>
      <c r="CA760" s="32"/>
      <c r="CB760" s="30"/>
      <c r="CC760" s="29"/>
      <c r="CD760" s="30"/>
      <c r="CE760" s="33"/>
      <c r="CF760" s="34"/>
      <c r="CG760" s="36"/>
      <c r="CH760" s="26"/>
      <c r="CK760" s="26"/>
      <c r="CL760" s="29"/>
      <c r="CM760" s="30"/>
      <c r="CN760" s="30"/>
      <c r="CO760" s="30"/>
      <c r="CP760" s="31"/>
      <c r="CQ760" s="31"/>
      <c r="CR760" s="31"/>
      <c r="CS760" s="32"/>
      <c r="CT760" s="32"/>
      <c r="CU760" s="32"/>
      <c r="CV760" s="32"/>
      <c r="CW760" s="30"/>
      <c r="CX760" s="29"/>
      <c r="CY760" s="30"/>
      <c r="CZ760" s="33"/>
      <c r="DA760" s="34"/>
      <c r="DB760" s="36"/>
      <c r="DC760" s="26"/>
      <c r="DF760" s="26"/>
      <c r="DG760" s="29"/>
      <c r="DH760" s="30"/>
      <c r="DI760" s="30"/>
      <c r="DJ760" s="30"/>
      <c r="DK760" s="31"/>
      <c r="DL760" s="31"/>
      <c r="DM760" s="31"/>
      <c r="DN760" s="32"/>
      <c r="DO760" s="32"/>
      <c r="DP760" s="32"/>
      <c r="DQ760" s="32"/>
      <c r="DR760" s="30"/>
      <c r="DS760" s="29"/>
      <c r="DT760" s="30"/>
      <c r="DU760" s="33"/>
      <c r="DV760" s="34"/>
      <c r="DW760" s="36"/>
      <c r="DX760" s="26"/>
      <c r="EA760" s="26"/>
      <c r="EB760" s="29"/>
      <c r="EC760" s="30"/>
      <c r="ED760" s="30"/>
      <c r="EE760" s="30"/>
      <c r="EF760" s="31"/>
      <c r="EG760" s="31"/>
      <c r="EH760" s="31"/>
      <c r="EI760" s="32"/>
      <c r="EJ760" s="32"/>
      <c r="EK760" s="32"/>
      <c r="EL760" s="32"/>
      <c r="EM760" s="30"/>
      <c r="EN760" s="29"/>
      <c r="EO760" s="30"/>
      <c r="EP760" s="33"/>
      <c r="EQ760" s="34"/>
      <c r="ER760" s="36"/>
      <c r="ES760" s="26"/>
      <c r="EV760" s="26"/>
      <c r="EW760" s="29"/>
      <c r="EX760" s="30"/>
      <c r="EY760" s="30"/>
      <c r="EZ760" s="30"/>
      <c r="FA760" s="31"/>
      <c r="FB760" s="31"/>
      <c r="FC760" s="31"/>
      <c r="FD760" s="32"/>
      <c r="FE760" s="32"/>
      <c r="FF760" s="32"/>
      <c r="FG760" s="32"/>
      <c r="FH760" s="30"/>
      <c r="FI760" s="29"/>
      <c r="FJ760" s="30"/>
      <c r="FK760" s="33"/>
      <c r="FL760" s="34"/>
      <c r="FM760" s="36"/>
      <c r="FN760" s="26"/>
      <c r="FQ760" s="26"/>
      <c r="FR760" s="29"/>
      <c r="FS760" s="30"/>
      <c r="FT760" s="30"/>
      <c r="FU760" s="30"/>
      <c r="FV760" s="31"/>
      <c r="FW760" s="31"/>
      <c r="FX760" s="31"/>
      <c r="FY760" s="32"/>
      <c r="FZ760" s="32"/>
      <c r="GA760" s="32"/>
      <c r="GB760" s="32"/>
      <c r="GC760" s="30"/>
      <c r="GD760" s="29"/>
      <c r="GE760" s="30"/>
      <c r="GF760" s="33"/>
      <c r="GG760" s="34"/>
      <c r="GH760" s="36"/>
      <c r="GI760" s="26"/>
      <c r="GL760" s="26"/>
      <c r="GM760" s="29"/>
      <c r="GN760" s="30"/>
      <c r="GO760" s="30"/>
      <c r="GP760" s="30"/>
      <c r="GQ760" s="31"/>
      <c r="GR760" s="31"/>
      <c r="GS760" s="31"/>
      <c r="GT760" s="32"/>
      <c r="GU760" s="32"/>
      <c r="GV760" s="32"/>
      <c r="GW760" s="32"/>
      <c r="GX760" s="30"/>
      <c r="GY760" s="29"/>
      <c r="GZ760" s="30"/>
      <c r="HA760" s="33"/>
      <c r="HB760" s="34"/>
      <c r="HC760" s="36"/>
      <c r="HD760" s="26"/>
      <c r="HG760" s="26"/>
      <c r="HH760" s="29"/>
      <c r="HI760" s="30"/>
      <c r="HJ760" s="30"/>
      <c r="HK760" s="30"/>
      <c r="HL760" s="31"/>
      <c r="HM760" s="31"/>
      <c r="HN760" s="31"/>
      <c r="HO760" s="32"/>
      <c r="HP760" s="32"/>
      <c r="HQ760" s="32"/>
      <c r="HR760" s="32"/>
      <c r="HS760" s="30"/>
      <c r="HT760" s="29"/>
      <c r="HU760" s="30"/>
      <c r="HV760" s="33"/>
      <c r="HW760" s="34"/>
      <c r="HX760" s="36"/>
      <c r="HY760" s="26"/>
      <c r="IB760" s="26"/>
      <c r="IC760" s="29"/>
      <c r="ID760" s="30"/>
      <c r="IE760" s="30"/>
      <c r="IF760" s="30"/>
      <c r="IG760" s="31"/>
      <c r="IH760" s="31"/>
      <c r="II760" s="31"/>
      <c r="IJ760" s="32"/>
      <c r="IK760" s="32"/>
      <c r="IL760" s="32"/>
      <c r="IM760" s="32"/>
      <c r="IN760" s="30"/>
      <c r="IO760" s="29"/>
      <c r="IP760" s="30"/>
      <c r="IQ760" s="33"/>
      <c r="IR760" s="34"/>
      <c r="IS760" s="36"/>
      <c r="IT760" s="26"/>
    </row>
    <row r="764" spans="1:25" s="40" customFormat="1" ht="15">
      <c r="A764" s="27"/>
      <c r="B764" s="26"/>
      <c r="C764" s="28"/>
      <c r="D764" s="28"/>
      <c r="E764" s="26"/>
      <c r="F764" s="29"/>
      <c r="G764" s="35"/>
      <c r="H764" s="35"/>
      <c r="I764" s="35"/>
      <c r="J764" s="35"/>
      <c r="K764" s="35"/>
      <c r="L764" s="35"/>
      <c r="M764" s="43"/>
      <c r="N764" s="43"/>
      <c r="O764" s="43"/>
      <c r="P764" s="43"/>
      <c r="Q764" s="30"/>
      <c r="R764" s="26"/>
      <c r="S764" s="30"/>
      <c r="T764" s="33"/>
      <c r="U764" s="34"/>
      <c r="X764" s="52"/>
      <c r="Y764" s="41"/>
    </row>
    <row r="769" spans="1:254" s="28" customFormat="1" ht="15">
      <c r="A769" s="27"/>
      <c r="B769" s="26"/>
      <c r="E769" s="26"/>
      <c r="F769" s="29"/>
      <c r="G769" s="35"/>
      <c r="H769" s="35"/>
      <c r="I769" s="35"/>
      <c r="J769" s="35"/>
      <c r="K769" s="35"/>
      <c r="L769" s="35"/>
      <c r="M769" s="43"/>
      <c r="N769" s="43"/>
      <c r="O769" s="43"/>
      <c r="P769" s="43"/>
      <c r="Q769" s="30"/>
      <c r="R769" s="26"/>
      <c r="S769" s="30"/>
      <c r="T769" s="33"/>
      <c r="U769" s="34"/>
      <c r="V769" s="36"/>
      <c r="W769" s="26"/>
      <c r="X769" s="51"/>
      <c r="Y769" s="55"/>
      <c r="Z769" s="26"/>
      <c r="AA769" s="29"/>
      <c r="AB769" s="30"/>
      <c r="AC769" s="30"/>
      <c r="AD769" s="30"/>
      <c r="AE769" s="31"/>
      <c r="AF769" s="31"/>
      <c r="AG769" s="31"/>
      <c r="AH769" s="32"/>
      <c r="AI769" s="32"/>
      <c r="AJ769" s="32"/>
      <c r="AK769" s="32"/>
      <c r="AL769" s="30"/>
      <c r="AM769" s="29"/>
      <c r="AN769" s="30"/>
      <c r="AO769" s="33"/>
      <c r="AP769" s="34"/>
      <c r="AQ769" s="36"/>
      <c r="AR769" s="26"/>
      <c r="AU769" s="26"/>
      <c r="AV769" s="29"/>
      <c r="AW769" s="30"/>
      <c r="AX769" s="30"/>
      <c r="AY769" s="30"/>
      <c r="AZ769" s="31"/>
      <c r="BA769" s="31"/>
      <c r="BB769" s="31"/>
      <c r="BC769" s="32"/>
      <c r="BD769" s="32"/>
      <c r="BE769" s="32"/>
      <c r="BF769" s="32"/>
      <c r="BG769" s="30"/>
      <c r="BH769" s="29"/>
      <c r="BI769" s="30"/>
      <c r="BJ769" s="33"/>
      <c r="BK769" s="34"/>
      <c r="BL769" s="36"/>
      <c r="BM769" s="26"/>
      <c r="BP769" s="26"/>
      <c r="BQ769" s="29"/>
      <c r="BR769" s="30"/>
      <c r="BS769" s="30"/>
      <c r="BT769" s="30"/>
      <c r="BU769" s="31"/>
      <c r="BV769" s="31"/>
      <c r="BW769" s="31"/>
      <c r="BX769" s="32"/>
      <c r="BY769" s="32"/>
      <c r="BZ769" s="32"/>
      <c r="CA769" s="32"/>
      <c r="CB769" s="30"/>
      <c r="CC769" s="29"/>
      <c r="CD769" s="30"/>
      <c r="CE769" s="33"/>
      <c r="CF769" s="34"/>
      <c r="CG769" s="36"/>
      <c r="CH769" s="26"/>
      <c r="CK769" s="26"/>
      <c r="CL769" s="29"/>
      <c r="CM769" s="30"/>
      <c r="CN769" s="30"/>
      <c r="CO769" s="30"/>
      <c r="CP769" s="31"/>
      <c r="CQ769" s="31"/>
      <c r="CR769" s="31"/>
      <c r="CS769" s="32"/>
      <c r="CT769" s="32"/>
      <c r="CU769" s="32"/>
      <c r="CV769" s="32"/>
      <c r="CW769" s="30"/>
      <c r="CX769" s="29"/>
      <c r="CY769" s="30"/>
      <c r="CZ769" s="33"/>
      <c r="DA769" s="34"/>
      <c r="DB769" s="36"/>
      <c r="DC769" s="26"/>
      <c r="DF769" s="26"/>
      <c r="DG769" s="29"/>
      <c r="DH769" s="30"/>
      <c r="DI769" s="30"/>
      <c r="DJ769" s="30"/>
      <c r="DK769" s="31"/>
      <c r="DL769" s="31"/>
      <c r="DM769" s="31"/>
      <c r="DN769" s="32"/>
      <c r="DO769" s="32"/>
      <c r="DP769" s="32"/>
      <c r="DQ769" s="32"/>
      <c r="DR769" s="30"/>
      <c r="DS769" s="29"/>
      <c r="DT769" s="30"/>
      <c r="DU769" s="33"/>
      <c r="DV769" s="34"/>
      <c r="DW769" s="36"/>
      <c r="DX769" s="26"/>
      <c r="EA769" s="26"/>
      <c r="EB769" s="29"/>
      <c r="EC769" s="30"/>
      <c r="ED769" s="30"/>
      <c r="EE769" s="30"/>
      <c r="EF769" s="31"/>
      <c r="EG769" s="31"/>
      <c r="EH769" s="31"/>
      <c r="EI769" s="32"/>
      <c r="EJ769" s="32"/>
      <c r="EK769" s="32"/>
      <c r="EL769" s="32"/>
      <c r="EM769" s="30"/>
      <c r="EN769" s="29"/>
      <c r="EO769" s="30"/>
      <c r="EP769" s="33"/>
      <c r="EQ769" s="34"/>
      <c r="ER769" s="36"/>
      <c r="ES769" s="26"/>
      <c r="EV769" s="26"/>
      <c r="EW769" s="29"/>
      <c r="EX769" s="30"/>
      <c r="EY769" s="30"/>
      <c r="EZ769" s="30"/>
      <c r="FA769" s="31"/>
      <c r="FB769" s="31"/>
      <c r="FC769" s="31"/>
      <c r="FD769" s="32"/>
      <c r="FE769" s="32"/>
      <c r="FF769" s="32"/>
      <c r="FG769" s="32"/>
      <c r="FH769" s="30"/>
      <c r="FI769" s="29"/>
      <c r="FJ769" s="30"/>
      <c r="FK769" s="33"/>
      <c r="FL769" s="34"/>
      <c r="FM769" s="36"/>
      <c r="FN769" s="26"/>
      <c r="FQ769" s="26"/>
      <c r="FR769" s="29"/>
      <c r="FS769" s="30"/>
      <c r="FT769" s="30"/>
      <c r="FU769" s="30"/>
      <c r="FV769" s="31"/>
      <c r="FW769" s="31"/>
      <c r="FX769" s="31"/>
      <c r="FY769" s="32"/>
      <c r="FZ769" s="32"/>
      <c r="GA769" s="32"/>
      <c r="GB769" s="32"/>
      <c r="GC769" s="30"/>
      <c r="GD769" s="29"/>
      <c r="GE769" s="30"/>
      <c r="GF769" s="33"/>
      <c r="GG769" s="34"/>
      <c r="GH769" s="36"/>
      <c r="GI769" s="26"/>
      <c r="GL769" s="26"/>
      <c r="GM769" s="29"/>
      <c r="GN769" s="30"/>
      <c r="GO769" s="30"/>
      <c r="GP769" s="30"/>
      <c r="GQ769" s="31"/>
      <c r="GR769" s="31"/>
      <c r="GS769" s="31"/>
      <c r="GT769" s="32"/>
      <c r="GU769" s="32"/>
      <c r="GV769" s="32"/>
      <c r="GW769" s="32"/>
      <c r="GX769" s="30"/>
      <c r="GY769" s="29"/>
      <c r="GZ769" s="30"/>
      <c r="HA769" s="33"/>
      <c r="HB769" s="34"/>
      <c r="HC769" s="36"/>
      <c r="HD769" s="26"/>
      <c r="HG769" s="26"/>
      <c r="HH769" s="29"/>
      <c r="HI769" s="30"/>
      <c r="HJ769" s="30"/>
      <c r="HK769" s="30"/>
      <c r="HL769" s="31"/>
      <c r="HM769" s="31"/>
      <c r="HN769" s="31"/>
      <c r="HO769" s="32"/>
      <c r="HP769" s="32"/>
      <c r="HQ769" s="32"/>
      <c r="HR769" s="32"/>
      <c r="HS769" s="30"/>
      <c r="HT769" s="29"/>
      <c r="HU769" s="30"/>
      <c r="HV769" s="33"/>
      <c r="HW769" s="34"/>
      <c r="HX769" s="36"/>
      <c r="HY769" s="26"/>
      <c r="IB769" s="26"/>
      <c r="IC769" s="29"/>
      <c r="ID769" s="30"/>
      <c r="IE769" s="30"/>
      <c r="IF769" s="30"/>
      <c r="IG769" s="31"/>
      <c r="IH769" s="31"/>
      <c r="II769" s="31"/>
      <c r="IJ769" s="32"/>
      <c r="IK769" s="32"/>
      <c r="IL769" s="32"/>
      <c r="IM769" s="32"/>
      <c r="IN769" s="30"/>
      <c r="IO769" s="29"/>
      <c r="IP769" s="30"/>
      <c r="IQ769" s="33"/>
      <c r="IR769" s="34"/>
      <c r="IS769" s="36"/>
      <c r="IT769" s="26"/>
    </row>
    <row r="771" spans="1:254" s="28" customFormat="1" ht="15">
      <c r="A771" s="27"/>
      <c r="B771" s="26"/>
      <c r="E771" s="26"/>
      <c r="F771" s="29"/>
      <c r="G771" s="35"/>
      <c r="H771" s="35"/>
      <c r="I771" s="35"/>
      <c r="J771" s="35"/>
      <c r="K771" s="35"/>
      <c r="L771" s="35"/>
      <c r="M771" s="43"/>
      <c r="N771" s="43"/>
      <c r="O771" s="43"/>
      <c r="P771" s="43"/>
      <c r="Q771" s="30"/>
      <c r="R771" s="26"/>
      <c r="S771" s="30"/>
      <c r="T771" s="33"/>
      <c r="U771" s="34"/>
      <c r="V771" s="36"/>
      <c r="W771" s="26"/>
      <c r="X771" s="51"/>
      <c r="Y771" s="55"/>
      <c r="Z771" s="26"/>
      <c r="AA771" s="29"/>
      <c r="AB771" s="30"/>
      <c r="AC771" s="30"/>
      <c r="AD771" s="30"/>
      <c r="AE771" s="31"/>
      <c r="AF771" s="31"/>
      <c r="AG771" s="31"/>
      <c r="AH771" s="32"/>
      <c r="AI771" s="32"/>
      <c r="AJ771" s="32"/>
      <c r="AK771" s="32"/>
      <c r="AL771" s="30"/>
      <c r="AM771" s="29"/>
      <c r="AN771" s="30"/>
      <c r="AO771" s="33"/>
      <c r="AP771" s="34"/>
      <c r="AQ771" s="36"/>
      <c r="AR771" s="26"/>
      <c r="AU771" s="26"/>
      <c r="AV771" s="29"/>
      <c r="AW771" s="30"/>
      <c r="AX771" s="30"/>
      <c r="AY771" s="30"/>
      <c r="AZ771" s="31"/>
      <c r="BA771" s="31"/>
      <c r="BB771" s="31"/>
      <c r="BC771" s="32"/>
      <c r="BD771" s="32"/>
      <c r="BE771" s="32"/>
      <c r="BF771" s="32"/>
      <c r="BG771" s="30"/>
      <c r="BH771" s="29"/>
      <c r="BI771" s="30"/>
      <c r="BJ771" s="33"/>
      <c r="BK771" s="34"/>
      <c r="BL771" s="36"/>
      <c r="BM771" s="26"/>
      <c r="BP771" s="26"/>
      <c r="BQ771" s="29"/>
      <c r="BR771" s="30"/>
      <c r="BS771" s="30"/>
      <c r="BT771" s="30"/>
      <c r="BU771" s="31"/>
      <c r="BV771" s="31"/>
      <c r="BW771" s="31"/>
      <c r="BX771" s="32"/>
      <c r="BY771" s="32"/>
      <c r="BZ771" s="32"/>
      <c r="CA771" s="32"/>
      <c r="CB771" s="30"/>
      <c r="CC771" s="29"/>
      <c r="CD771" s="30"/>
      <c r="CE771" s="33"/>
      <c r="CF771" s="34"/>
      <c r="CG771" s="36"/>
      <c r="CH771" s="26"/>
      <c r="CK771" s="26"/>
      <c r="CL771" s="29"/>
      <c r="CM771" s="30"/>
      <c r="CN771" s="30"/>
      <c r="CO771" s="30"/>
      <c r="CP771" s="31"/>
      <c r="CQ771" s="31"/>
      <c r="CR771" s="31"/>
      <c r="CS771" s="32"/>
      <c r="CT771" s="32"/>
      <c r="CU771" s="32"/>
      <c r="CV771" s="32"/>
      <c r="CW771" s="30"/>
      <c r="CX771" s="29"/>
      <c r="CY771" s="30"/>
      <c r="CZ771" s="33"/>
      <c r="DA771" s="34"/>
      <c r="DB771" s="36"/>
      <c r="DC771" s="26"/>
      <c r="DF771" s="26"/>
      <c r="DG771" s="29"/>
      <c r="DH771" s="30"/>
      <c r="DI771" s="30"/>
      <c r="DJ771" s="30"/>
      <c r="DK771" s="31"/>
      <c r="DL771" s="31"/>
      <c r="DM771" s="31"/>
      <c r="DN771" s="32"/>
      <c r="DO771" s="32"/>
      <c r="DP771" s="32"/>
      <c r="DQ771" s="32"/>
      <c r="DR771" s="30"/>
      <c r="DS771" s="29"/>
      <c r="DT771" s="30"/>
      <c r="DU771" s="33"/>
      <c r="DV771" s="34"/>
      <c r="DW771" s="36"/>
      <c r="DX771" s="26"/>
      <c r="EA771" s="26"/>
      <c r="EB771" s="29"/>
      <c r="EC771" s="30"/>
      <c r="ED771" s="30"/>
      <c r="EE771" s="30"/>
      <c r="EF771" s="31"/>
      <c r="EG771" s="31"/>
      <c r="EH771" s="31"/>
      <c r="EI771" s="32"/>
      <c r="EJ771" s="32"/>
      <c r="EK771" s="32"/>
      <c r="EL771" s="32"/>
      <c r="EM771" s="30"/>
      <c r="EN771" s="29"/>
      <c r="EO771" s="30"/>
      <c r="EP771" s="33"/>
      <c r="EQ771" s="34"/>
      <c r="ER771" s="36"/>
      <c r="ES771" s="26"/>
      <c r="EV771" s="26"/>
      <c r="EW771" s="29"/>
      <c r="EX771" s="30"/>
      <c r="EY771" s="30"/>
      <c r="EZ771" s="30"/>
      <c r="FA771" s="31"/>
      <c r="FB771" s="31"/>
      <c r="FC771" s="31"/>
      <c r="FD771" s="32"/>
      <c r="FE771" s="32"/>
      <c r="FF771" s="32"/>
      <c r="FG771" s="32"/>
      <c r="FH771" s="30"/>
      <c r="FI771" s="29"/>
      <c r="FJ771" s="30"/>
      <c r="FK771" s="33"/>
      <c r="FL771" s="34"/>
      <c r="FM771" s="36"/>
      <c r="FN771" s="26"/>
      <c r="FQ771" s="26"/>
      <c r="FR771" s="29"/>
      <c r="FS771" s="30"/>
      <c r="FT771" s="30"/>
      <c r="FU771" s="30"/>
      <c r="FV771" s="31"/>
      <c r="FW771" s="31"/>
      <c r="FX771" s="31"/>
      <c r="FY771" s="32"/>
      <c r="FZ771" s="32"/>
      <c r="GA771" s="32"/>
      <c r="GB771" s="32"/>
      <c r="GC771" s="30"/>
      <c r="GD771" s="29"/>
      <c r="GE771" s="30"/>
      <c r="GF771" s="33"/>
      <c r="GG771" s="34"/>
      <c r="GH771" s="36"/>
      <c r="GI771" s="26"/>
      <c r="GL771" s="26"/>
      <c r="GM771" s="29"/>
      <c r="GN771" s="30"/>
      <c r="GO771" s="30"/>
      <c r="GP771" s="30"/>
      <c r="GQ771" s="31"/>
      <c r="GR771" s="31"/>
      <c r="GS771" s="31"/>
      <c r="GT771" s="32"/>
      <c r="GU771" s="32"/>
      <c r="GV771" s="32"/>
      <c r="GW771" s="32"/>
      <c r="GX771" s="30"/>
      <c r="GY771" s="29"/>
      <c r="GZ771" s="30"/>
      <c r="HA771" s="33"/>
      <c r="HB771" s="34"/>
      <c r="HC771" s="36"/>
      <c r="HD771" s="26"/>
      <c r="HG771" s="26"/>
      <c r="HH771" s="29"/>
      <c r="HI771" s="30"/>
      <c r="HJ771" s="30"/>
      <c r="HK771" s="30"/>
      <c r="HL771" s="31"/>
      <c r="HM771" s="31"/>
      <c r="HN771" s="31"/>
      <c r="HO771" s="32"/>
      <c r="HP771" s="32"/>
      <c r="HQ771" s="32"/>
      <c r="HR771" s="32"/>
      <c r="HS771" s="30"/>
      <c r="HT771" s="29"/>
      <c r="HU771" s="30"/>
      <c r="HV771" s="33"/>
      <c r="HW771" s="34"/>
      <c r="HX771" s="36"/>
      <c r="HY771" s="26"/>
      <c r="IB771" s="26"/>
      <c r="IC771" s="29"/>
      <c r="ID771" s="30"/>
      <c r="IE771" s="30"/>
      <c r="IF771" s="30"/>
      <c r="IG771" s="31"/>
      <c r="IH771" s="31"/>
      <c r="II771" s="31"/>
      <c r="IJ771" s="32"/>
      <c r="IK771" s="32"/>
      <c r="IL771" s="32"/>
      <c r="IM771" s="32"/>
      <c r="IN771" s="30"/>
      <c r="IO771" s="29"/>
      <c r="IP771" s="30"/>
      <c r="IQ771" s="33"/>
      <c r="IR771" s="34"/>
      <c r="IS771" s="36"/>
      <c r="IT771" s="26"/>
    </row>
    <row r="773" spans="1:25" s="40" customFormat="1" ht="15">
      <c r="A773" s="27"/>
      <c r="B773" s="26"/>
      <c r="C773" s="28"/>
      <c r="D773" s="28"/>
      <c r="E773" s="26"/>
      <c r="F773" s="29"/>
      <c r="G773" s="35"/>
      <c r="H773" s="35"/>
      <c r="I773" s="35"/>
      <c r="J773" s="35"/>
      <c r="K773" s="35"/>
      <c r="L773" s="35"/>
      <c r="M773" s="43"/>
      <c r="N773" s="43"/>
      <c r="O773" s="43"/>
      <c r="P773" s="43"/>
      <c r="Q773" s="30"/>
      <c r="R773" s="26"/>
      <c r="S773" s="30"/>
      <c r="T773" s="33"/>
      <c r="U773" s="34"/>
      <c r="X773" s="52"/>
      <c r="Y773" s="41"/>
    </row>
    <row r="796" spans="1:25" s="40" customFormat="1" ht="15">
      <c r="A796" s="27"/>
      <c r="B796" s="26"/>
      <c r="C796" s="28"/>
      <c r="D796" s="28"/>
      <c r="E796" s="26"/>
      <c r="F796" s="29"/>
      <c r="G796" s="35"/>
      <c r="H796" s="35"/>
      <c r="I796" s="35"/>
      <c r="J796" s="35"/>
      <c r="K796" s="35"/>
      <c r="L796" s="35"/>
      <c r="M796" s="43"/>
      <c r="N796" s="43"/>
      <c r="O796" s="43"/>
      <c r="P796" s="43"/>
      <c r="Q796" s="30"/>
      <c r="R796" s="26"/>
      <c r="S796" s="30"/>
      <c r="T796" s="33"/>
      <c r="U796" s="34"/>
      <c r="X796" s="52"/>
      <c r="Y796" s="41"/>
    </row>
    <row r="800" spans="1:25" s="40" customFormat="1" ht="15">
      <c r="A800" s="27"/>
      <c r="B800" s="26"/>
      <c r="C800" s="28"/>
      <c r="D800" s="28"/>
      <c r="E800" s="26"/>
      <c r="F800" s="29"/>
      <c r="G800" s="35"/>
      <c r="H800" s="35"/>
      <c r="I800" s="35"/>
      <c r="J800" s="35"/>
      <c r="K800" s="35"/>
      <c r="L800" s="35"/>
      <c r="M800" s="43"/>
      <c r="N800" s="43"/>
      <c r="O800" s="43"/>
      <c r="P800" s="43"/>
      <c r="Q800" s="30"/>
      <c r="R800" s="26"/>
      <c r="S800" s="30"/>
      <c r="T800" s="33"/>
      <c r="U800" s="34"/>
      <c r="X800" s="52"/>
      <c r="Y800" s="41"/>
    </row>
    <row r="802" spans="1:25" s="40" customFormat="1" ht="15">
      <c r="A802" s="27"/>
      <c r="B802" s="26"/>
      <c r="C802" s="28"/>
      <c r="D802" s="28"/>
      <c r="E802" s="26"/>
      <c r="F802" s="29"/>
      <c r="G802" s="35"/>
      <c r="H802" s="35"/>
      <c r="I802" s="35"/>
      <c r="J802" s="35"/>
      <c r="K802" s="35"/>
      <c r="L802" s="35"/>
      <c r="M802" s="43"/>
      <c r="N802" s="43"/>
      <c r="O802" s="43"/>
      <c r="P802" s="43"/>
      <c r="Q802" s="30"/>
      <c r="R802" s="26"/>
      <c r="S802" s="30"/>
      <c r="T802" s="33"/>
      <c r="U802" s="34"/>
      <c r="X802" s="52"/>
      <c r="Y802" s="41"/>
    </row>
    <row r="804" spans="1:25" s="40" customFormat="1" ht="15">
      <c r="A804" s="27"/>
      <c r="B804" s="26"/>
      <c r="C804" s="28"/>
      <c r="D804" s="28"/>
      <c r="E804" s="26"/>
      <c r="F804" s="29"/>
      <c r="G804" s="35"/>
      <c r="H804" s="35"/>
      <c r="I804" s="35"/>
      <c r="J804" s="35"/>
      <c r="K804" s="35"/>
      <c r="L804" s="35"/>
      <c r="M804" s="43"/>
      <c r="N804" s="43"/>
      <c r="O804" s="43"/>
      <c r="P804" s="43"/>
      <c r="Q804" s="30"/>
      <c r="R804" s="26"/>
      <c r="S804" s="30"/>
      <c r="T804" s="33"/>
      <c r="U804" s="34"/>
      <c r="X804" s="52"/>
      <c r="Y804" s="41"/>
    </row>
    <row r="809" spans="1:25" s="40" customFormat="1" ht="15">
      <c r="A809" s="27"/>
      <c r="B809" s="26"/>
      <c r="C809" s="28"/>
      <c r="D809" s="28"/>
      <c r="E809" s="26"/>
      <c r="F809" s="29"/>
      <c r="G809" s="35"/>
      <c r="H809" s="35"/>
      <c r="I809" s="35"/>
      <c r="J809" s="35"/>
      <c r="K809" s="35"/>
      <c r="L809" s="35"/>
      <c r="M809" s="43"/>
      <c r="N809" s="43"/>
      <c r="O809" s="43"/>
      <c r="P809" s="43"/>
      <c r="Q809" s="30"/>
      <c r="R809" s="26"/>
      <c r="S809" s="30"/>
      <c r="T809" s="33"/>
      <c r="U809" s="34"/>
      <c r="X809" s="52"/>
      <c r="Y809" s="41"/>
    </row>
    <row r="811" spans="1:25" s="40" customFormat="1" ht="15">
      <c r="A811" s="27"/>
      <c r="B811" s="26"/>
      <c r="C811" s="28"/>
      <c r="D811" s="28"/>
      <c r="E811" s="26"/>
      <c r="F811" s="29"/>
      <c r="G811" s="35"/>
      <c r="H811" s="35"/>
      <c r="I811" s="35"/>
      <c r="J811" s="35"/>
      <c r="K811" s="35"/>
      <c r="L811" s="35"/>
      <c r="M811" s="43"/>
      <c r="N811" s="43"/>
      <c r="O811" s="43"/>
      <c r="P811" s="43"/>
      <c r="Q811" s="30"/>
      <c r="R811" s="26"/>
      <c r="S811" s="30"/>
      <c r="T811" s="33"/>
      <c r="U811" s="34"/>
      <c r="X811" s="52"/>
      <c r="Y811" s="41"/>
    </row>
    <row r="816" spans="1:254" s="28" customFormat="1" ht="15">
      <c r="A816" s="27"/>
      <c r="B816" s="26"/>
      <c r="E816" s="26"/>
      <c r="F816" s="29"/>
      <c r="G816" s="35"/>
      <c r="H816" s="35"/>
      <c r="I816" s="35"/>
      <c r="J816" s="35"/>
      <c r="K816" s="35"/>
      <c r="L816" s="35"/>
      <c r="M816" s="43"/>
      <c r="N816" s="43"/>
      <c r="O816" s="43"/>
      <c r="P816" s="43"/>
      <c r="Q816" s="30"/>
      <c r="R816" s="26"/>
      <c r="S816" s="30"/>
      <c r="T816" s="33"/>
      <c r="U816" s="34"/>
      <c r="V816" s="36"/>
      <c r="W816" s="26"/>
      <c r="X816" s="51"/>
      <c r="Y816" s="55"/>
      <c r="Z816" s="26"/>
      <c r="AA816" s="29"/>
      <c r="AB816" s="30"/>
      <c r="AC816" s="30"/>
      <c r="AD816" s="30"/>
      <c r="AE816" s="31"/>
      <c r="AF816" s="31"/>
      <c r="AG816" s="31"/>
      <c r="AH816" s="32"/>
      <c r="AI816" s="32"/>
      <c r="AJ816" s="32"/>
      <c r="AK816" s="32"/>
      <c r="AL816" s="30"/>
      <c r="AM816" s="29"/>
      <c r="AN816" s="30"/>
      <c r="AO816" s="33"/>
      <c r="AP816" s="34"/>
      <c r="AQ816" s="36"/>
      <c r="AR816" s="26"/>
      <c r="AU816" s="26"/>
      <c r="AV816" s="29"/>
      <c r="AW816" s="30"/>
      <c r="AX816" s="30"/>
      <c r="AY816" s="30"/>
      <c r="AZ816" s="31"/>
      <c r="BA816" s="31"/>
      <c r="BB816" s="31"/>
      <c r="BC816" s="32"/>
      <c r="BD816" s="32"/>
      <c r="BE816" s="32"/>
      <c r="BF816" s="32"/>
      <c r="BG816" s="30"/>
      <c r="BH816" s="29"/>
      <c r="BI816" s="30"/>
      <c r="BJ816" s="33"/>
      <c r="BK816" s="34"/>
      <c r="BL816" s="36"/>
      <c r="BM816" s="26"/>
      <c r="BP816" s="26"/>
      <c r="BQ816" s="29"/>
      <c r="BR816" s="30"/>
      <c r="BS816" s="30"/>
      <c r="BT816" s="30"/>
      <c r="BU816" s="31"/>
      <c r="BV816" s="31"/>
      <c r="BW816" s="31"/>
      <c r="BX816" s="32"/>
      <c r="BY816" s="32"/>
      <c r="BZ816" s="32"/>
      <c r="CA816" s="32"/>
      <c r="CB816" s="30"/>
      <c r="CC816" s="29"/>
      <c r="CD816" s="30"/>
      <c r="CE816" s="33"/>
      <c r="CF816" s="34"/>
      <c r="CG816" s="36"/>
      <c r="CH816" s="26"/>
      <c r="CK816" s="26"/>
      <c r="CL816" s="29"/>
      <c r="CM816" s="30"/>
      <c r="CN816" s="30"/>
      <c r="CO816" s="30"/>
      <c r="CP816" s="31"/>
      <c r="CQ816" s="31"/>
      <c r="CR816" s="31"/>
      <c r="CS816" s="32"/>
      <c r="CT816" s="32"/>
      <c r="CU816" s="32"/>
      <c r="CV816" s="32"/>
      <c r="CW816" s="30"/>
      <c r="CX816" s="29"/>
      <c r="CY816" s="30"/>
      <c r="CZ816" s="33"/>
      <c r="DA816" s="34"/>
      <c r="DB816" s="36"/>
      <c r="DC816" s="26"/>
      <c r="DF816" s="26"/>
      <c r="DG816" s="29"/>
      <c r="DH816" s="30"/>
      <c r="DI816" s="30"/>
      <c r="DJ816" s="30"/>
      <c r="DK816" s="31"/>
      <c r="DL816" s="31"/>
      <c r="DM816" s="31"/>
      <c r="DN816" s="32"/>
      <c r="DO816" s="32"/>
      <c r="DP816" s="32"/>
      <c r="DQ816" s="32"/>
      <c r="DR816" s="30"/>
      <c r="DS816" s="29"/>
      <c r="DT816" s="30"/>
      <c r="DU816" s="33"/>
      <c r="DV816" s="34"/>
      <c r="DW816" s="36"/>
      <c r="DX816" s="26"/>
      <c r="EA816" s="26"/>
      <c r="EB816" s="29"/>
      <c r="EC816" s="30"/>
      <c r="ED816" s="30"/>
      <c r="EE816" s="30"/>
      <c r="EF816" s="31"/>
      <c r="EG816" s="31"/>
      <c r="EH816" s="31"/>
      <c r="EI816" s="32"/>
      <c r="EJ816" s="32"/>
      <c r="EK816" s="32"/>
      <c r="EL816" s="32"/>
      <c r="EM816" s="30"/>
      <c r="EN816" s="29"/>
      <c r="EO816" s="30"/>
      <c r="EP816" s="33"/>
      <c r="EQ816" s="34"/>
      <c r="ER816" s="36"/>
      <c r="ES816" s="26"/>
      <c r="EV816" s="26"/>
      <c r="EW816" s="29"/>
      <c r="EX816" s="30"/>
      <c r="EY816" s="30"/>
      <c r="EZ816" s="30"/>
      <c r="FA816" s="31"/>
      <c r="FB816" s="31"/>
      <c r="FC816" s="31"/>
      <c r="FD816" s="32"/>
      <c r="FE816" s="32"/>
      <c r="FF816" s="32"/>
      <c r="FG816" s="32"/>
      <c r="FH816" s="30"/>
      <c r="FI816" s="29"/>
      <c r="FJ816" s="30"/>
      <c r="FK816" s="33"/>
      <c r="FL816" s="34"/>
      <c r="FM816" s="36"/>
      <c r="FN816" s="26"/>
      <c r="FQ816" s="26"/>
      <c r="FR816" s="29"/>
      <c r="FS816" s="30"/>
      <c r="FT816" s="30"/>
      <c r="FU816" s="30"/>
      <c r="FV816" s="31"/>
      <c r="FW816" s="31"/>
      <c r="FX816" s="31"/>
      <c r="FY816" s="32"/>
      <c r="FZ816" s="32"/>
      <c r="GA816" s="32"/>
      <c r="GB816" s="32"/>
      <c r="GC816" s="30"/>
      <c r="GD816" s="29"/>
      <c r="GE816" s="30"/>
      <c r="GF816" s="33"/>
      <c r="GG816" s="34"/>
      <c r="GH816" s="36"/>
      <c r="GI816" s="26"/>
      <c r="GL816" s="26"/>
      <c r="GM816" s="29"/>
      <c r="GN816" s="30"/>
      <c r="GO816" s="30"/>
      <c r="GP816" s="30"/>
      <c r="GQ816" s="31"/>
      <c r="GR816" s="31"/>
      <c r="GS816" s="31"/>
      <c r="GT816" s="32"/>
      <c r="GU816" s="32"/>
      <c r="GV816" s="32"/>
      <c r="GW816" s="32"/>
      <c r="GX816" s="30"/>
      <c r="GY816" s="29"/>
      <c r="GZ816" s="30"/>
      <c r="HA816" s="33"/>
      <c r="HB816" s="34"/>
      <c r="HC816" s="36"/>
      <c r="HD816" s="26"/>
      <c r="HG816" s="26"/>
      <c r="HH816" s="29"/>
      <c r="HI816" s="30"/>
      <c r="HJ816" s="30"/>
      <c r="HK816" s="30"/>
      <c r="HL816" s="31"/>
      <c r="HM816" s="31"/>
      <c r="HN816" s="31"/>
      <c r="HO816" s="32"/>
      <c r="HP816" s="32"/>
      <c r="HQ816" s="32"/>
      <c r="HR816" s="32"/>
      <c r="HS816" s="30"/>
      <c r="HT816" s="29"/>
      <c r="HU816" s="30"/>
      <c r="HV816" s="33"/>
      <c r="HW816" s="34"/>
      <c r="HX816" s="36"/>
      <c r="HY816" s="26"/>
      <c r="IB816" s="26"/>
      <c r="IC816" s="29"/>
      <c r="ID816" s="30"/>
      <c r="IE816" s="30"/>
      <c r="IF816" s="30"/>
      <c r="IG816" s="31"/>
      <c r="IH816" s="31"/>
      <c r="II816" s="31"/>
      <c r="IJ816" s="32"/>
      <c r="IK816" s="32"/>
      <c r="IL816" s="32"/>
      <c r="IM816" s="32"/>
      <c r="IN816" s="30"/>
      <c r="IO816" s="29"/>
      <c r="IP816" s="30"/>
      <c r="IQ816" s="33"/>
      <c r="IR816" s="34"/>
      <c r="IS816" s="36"/>
      <c r="IT816" s="26"/>
    </row>
    <row r="823" spans="1:254" s="28" customFormat="1" ht="15">
      <c r="A823" s="27"/>
      <c r="B823" s="26"/>
      <c r="E823" s="26"/>
      <c r="F823" s="29"/>
      <c r="G823" s="35"/>
      <c r="H823" s="35"/>
      <c r="I823" s="35"/>
      <c r="J823" s="35"/>
      <c r="K823" s="35"/>
      <c r="L823" s="35"/>
      <c r="M823" s="43"/>
      <c r="N823" s="43"/>
      <c r="O823" s="43"/>
      <c r="P823" s="43"/>
      <c r="Q823" s="30"/>
      <c r="R823" s="26"/>
      <c r="S823" s="30"/>
      <c r="T823" s="33"/>
      <c r="U823" s="34"/>
      <c r="V823" s="36"/>
      <c r="W823" s="26"/>
      <c r="X823" s="51"/>
      <c r="Y823" s="55"/>
      <c r="Z823" s="26"/>
      <c r="AA823" s="29"/>
      <c r="AB823" s="30"/>
      <c r="AC823" s="30"/>
      <c r="AD823" s="30"/>
      <c r="AE823" s="31"/>
      <c r="AF823" s="31"/>
      <c r="AG823" s="31"/>
      <c r="AH823" s="32"/>
      <c r="AI823" s="32"/>
      <c r="AJ823" s="32"/>
      <c r="AK823" s="32"/>
      <c r="AL823" s="30"/>
      <c r="AM823" s="29"/>
      <c r="AN823" s="30"/>
      <c r="AO823" s="33"/>
      <c r="AP823" s="34"/>
      <c r="AQ823" s="36"/>
      <c r="AR823" s="26"/>
      <c r="AU823" s="26"/>
      <c r="AV823" s="29"/>
      <c r="AW823" s="30"/>
      <c r="AX823" s="30"/>
      <c r="AY823" s="30"/>
      <c r="AZ823" s="31"/>
      <c r="BA823" s="31"/>
      <c r="BB823" s="31"/>
      <c r="BC823" s="32"/>
      <c r="BD823" s="32"/>
      <c r="BE823" s="32"/>
      <c r="BF823" s="32"/>
      <c r="BG823" s="30"/>
      <c r="BH823" s="29"/>
      <c r="BI823" s="30"/>
      <c r="BJ823" s="33"/>
      <c r="BK823" s="34"/>
      <c r="BL823" s="36"/>
      <c r="BM823" s="26"/>
      <c r="BP823" s="26"/>
      <c r="BQ823" s="29"/>
      <c r="BR823" s="30"/>
      <c r="BS823" s="30"/>
      <c r="BT823" s="30"/>
      <c r="BU823" s="31"/>
      <c r="BV823" s="31"/>
      <c r="BW823" s="31"/>
      <c r="BX823" s="32"/>
      <c r="BY823" s="32"/>
      <c r="BZ823" s="32"/>
      <c r="CA823" s="32"/>
      <c r="CB823" s="30"/>
      <c r="CC823" s="29"/>
      <c r="CD823" s="30"/>
      <c r="CE823" s="33"/>
      <c r="CF823" s="34"/>
      <c r="CG823" s="36"/>
      <c r="CH823" s="26"/>
      <c r="CK823" s="26"/>
      <c r="CL823" s="29"/>
      <c r="CM823" s="30"/>
      <c r="CN823" s="30"/>
      <c r="CO823" s="30"/>
      <c r="CP823" s="31"/>
      <c r="CQ823" s="31"/>
      <c r="CR823" s="31"/>
      <c r="CS823" s="32"/>
      <c r="CT823" s="32"/>
      <c r="CU823" s="32"/>
      <c r="CV823" s="32"/>
      <c r="CW823" s="30"/>
      <c r="CX823" s="29"/>
      <c r="CY823" s="30"/>
      <c r="CZ823" s="33"/>
      <c r="DA823" s="34"/>
      <c r="DB823" s="36"/>
      <c r="DC823" s="26"/>
      <c r="DF823" s="26"/>
      <c r="DG823" s="29"/>
      <c r="DH823" s="30"/>
      <c r="DI823" s="30"/>
      <c r="DJ823" s="30"/>
      <c r="DK823" s="31"/>
      <c r="DL823" s="31"/>
      <c r="DM823" s="31"/>
      <c r="DN823" s="32"/>
      <c r="DO823" s="32"/>
      <c r="DP823" s="32"/>
      <c r="DQ823" s="32"/>
      <c r="DR823" s="30"/>
      <c r="DS823" s="29"/>
      <c r="DT823" s="30"/>
      <c r="DU823" s="33"/>
      <c r="DV823" s="34"/>
      <c r="DW823" s="36"/>
      <c r="DX823" s="26"/>
      <c r="EA823" s="26"/>
      <c r="EB823" s="29"/>
      <c r="EC823" s="30"/>
      <c r="ED823" s="30"/>
      <c r="EE823" s="30"/>
      <c r="EF823" s="31"/>
      <c r="EG823" s="31"/>
      <c r="EH823" s="31"/>
      <c r="EI823" s="32"/>
      <c r="EJ823" s="32"/>
      <c r="EK823" s="32"/>
      <c r="EL823" s="32"/>
      <c r="EM823" s="30"/>
      <c r="EN823" s="29"/>
      <c r="EO823" s="30"/>
      <c r="EP823" s="33"/>
      <c r="EQ823" s="34"/>
      <c r="ER823" s="36"/>
      <c r="ES823" s="26"/>
      <c r="EV823" s="26"/>
      <c r="EW823" s="29"/>
      <c r="EX823" s="30"/>
      <c r="EY823" s="30"/>
      <c r="EZ823" s="30"/>
      <c r="FA823" s="31"/>
      <c r="FB823" s="31"/>
      <c r="FC823" s="31"/>
      <c r="FD823" s="32"/>
      <c r="FE823" s="32"/>
      <c r="FF823" s="32"/>
      <c r="FG823" s="32"/>
      <c r="FH823" s="30"/>
      <c r="FI823" s="29"/>
      <c r="FJ823" s="30"/>
      <c r="FK823" s="33"/>
      <c r="FL823" s="34"/>
      <c r="FM823" s="36"/>
      <c r="FN823" s="26"/>
      <c r="FQ823" s="26"/>
      <c r="FR823" s="29"/>
      <c r="FS823" s="30"/>
      <c r="FT823" s="30"/>
      <c r="FU823" s="30"/>
      <c r="FV823" s="31"/>
      <c r="FW823" s="31"/>
      <c r="FX823" s="31"/>
      <c r="FY823" s="32"/>
      <c r="FZ823" s="32"/>
      <c r="GA823" s="32"/>
      <c r="GB823" s="32"/>
      <c r="GC823" s="30"/>
      <c r="GD823" s="29"/>
      <c r="GE823" s="30"/>
      <c r="GF823" s="33"/>
      <c r="GG823" s="34"/>
      <c r="GH823" s="36"/>
      <c r="GI823" s="26"/>
      <c r="GL823" s="26"/>
      <c r="GM823" s="29"/>
      <c r="GN823" s="30"/>
      <c r="GO823" s="30"/>
      <c r="GP823" s="30"/>
      <c r="GQ823" s="31"/>
      <c r="GR823" s="31"/>
      <c r="GS823" s="31"/>
      <c r="GT823" s="32"/>
      <c r="GU823" s="32"/>
      <c r="GV823" s="32"/>
      <c r="GW823" s="32"/>
      <c r="GX823" s="30"/>
      <c r="GY823" s="29"/>
      <c r="GZ823" s="30"/>
      <c r="HA823" s="33"/>
      <c r="HB823" s="34"/>
      <c r="HC823" s="36"/>
      <c r="HD823" s="26"/>
      <c r="HG823" s="26"/>
      <c r="HH823" s="29"/>
      <c r="HI823" s="30"/>
      <c r="HJ823" s="30"/>
      <c r="HK823" s="30"/>
      <c r="HL823" s="31"/>
      <c r="HM823" s="31"/>
      <c r="HN823" s="31"/>
      <c r="HO823" s="32"/>
      <c r="HP823" s="32"/>
      <c r="HQ823" s="32"/>
      <c r="HR823" s="32"/>
      <c r="HS823" s="30"/>
      <c r="HT823" s="29"/>
      <c r="HU823" s="30"/>
      <c r="HV823" s="33"/>
      <c r="HW823" s="34"/>
      <c r="HX823" s="36"/>
      <c r="HY823" s="26"/>
      <c r="IB823" s="26"/>
      <c r="IC823" s="29"/>
      <c r="ID823" s="30"/>
      <c r="IE823" s="30"/>
      <c r="IF823" s="30"/>
      <c r="IG823" s="31"/>
      <c r="IH823" s="31"/>
      <c r="II823" s="31"/>
      <c r="IJ823" s="32"/>
      <c r="IK823" s="32"/>
      <c r="IL823" s="32"/>
      <c r="IM823" s="32"/>
      <c r="IN823" s="30"/>
      <c r="IO823" s="29"/>
      <c r="IP823" s="30"/>
      <c r="IQ823" s="33"/>
      <c r="IR823" s="34"/>
      <c r="IS823" s="36"/>
      <c r="IT823" s="26"/>
    </row>
    <row r="825" spans="1:25" s="40" customFormat="1" ht="15">
      <c r="A825" s="27"/>
      <c r="B825" s="26"/>
      <c r="C825" s="28"/>
      <c r="D825" s="28"/>
      <c r="E825" s="26"/>
      <c r="F825" s="29"/>
      <c r="G825" s="35"/>
      <c r="H825" s="35"/>
      <c r="I825" s="35"/>
      <c r="J825" s="35"/>
      <c r="K825" s="35"/>
      <c r="L825" s="35"/>
      <c r="M825" s="43"/>
      <c r="N825" s="43"/>
      <c r="O825" s="43"/>
      <c r="P825" s="43"/>
      <c r="Q825" s="30"/>
      <c r="R825" s="26"/>
      <c r="S825" s="30"/>
      <c r="T825" s="33"/>
      <c r="U825" s="34"/>
      <c r="X825" s="52"/>
      <c r="Y825" s="41"/>
    </row>
    <row r="826" spans="1:25" s="40" customFormat="1" ht="15">
      <c r="A826" s="27"/>
      <c r="B826" s="26"/>
      <c r="C826" s="28"/>
      <c r="D826" s="28"/>
      <c r="E826" s="26"/>
      <c r="F826" s="29"/>
      <c r="G826" s="35"/>
      <c r="H826" s="35"/>
      <c r="I826" s="35"/>
      <c r="J826" s="35"/>
      <c r="K826" s="35"/>
      <c r="L826" s="35"/>
      <c r="M826" s="43"/>
      <c r="N826" s="43"/>
      <c r="O826" s="43"/>
      <c r="P826" s="43"/>
      <c r="Q826" s="30"/>
      <c r="R826" s="26"/>
      <c r="S826" s="30"/>
      <c r="T826" s="33"/>
      <c r="U826" s="34"/>
      <c r="X826" s="52"/>
      <c r="Y826" s="41"/>
    </row>
    <row r="828" spans="1:254" s="28" customFormat="1" ht="15">
      <c r="A828" s="27"/>
      <c r="B828" s="26"/>
      <c r="E828" s="26"/>
      <c r="F828" s="29"/>
      <c r="G828" s="35"/>
      <c r="H828" s="35"/>
      <c r="I828" s="35"/>
      <c r="J828" s="35"/>
      <c r="K828" s="35"/>
      <c r="L828" s="35"/>
      <c r="M828" s="43"/>
      <c r="N828" s="43"/>
      <c r="O828" s="43"/>
      <c r="P828" s="43"/>
      <c r="Q828" s="30"/>
      <c r="R828" s="26"/>
      <c r="S828" s="30"/>
      <c r="T828" s="33"/>
      <c r="U828" s="34"/>
      <c r="V828" s="36"/>
      <c r="W828" s="26"/>
      <c r="X828" s="51"/>
      <c r="Y828" s="55"/>
      <c r="Z828" s="26"/>
      <c r="AA828" s="29"/>
      <c r="AB828" s="30"/>
      <c r="AC828" s="30"/>
      <c r="AD828" s="30"/>
      <c r="AE828" s="31"/>
      <c r="AF828" s="31"/>
      <c r="AG828" s="31"/>
      <c r="AH828" s="32"/>
      <c r="AI828" s="32"/>
      <c r="AJ828" s="32"/>
      <c r="AK828" s="32"/>
      <c r="AL828" s="30"/>
      <c r="AM828" s="29"/>
      <c r="AN828" s="30"/>
      <c r="AO828" s="33"/>
      <c r="AP828" s="34"/>
      <c r="AQ828" s="36"/>
      <c r="AR828" s="26"/>
      <c r="AU828" s="26"/>
      <c r="AV828" s="29"/>
      <c r="AW828" s="30"/>
      <c r="AX828" s="30"/>
      <c r="AY828" s="30"/>
      <c r="AZ828" s="31"/>
      <c r="BA828" s="31"/>
      <c r="BB828" s="31"/>
      <c r="BC828" s="32"/>
      <c r="BD828" s="32"/>
      <c r="BE828" s="32"/>
      <c r="BF828" s="32"/>
      <c r="BG828" s="30"/>
      <c r="BH828" s="29"/>
      <c r="BI828" s="30"/>
      <c r="BJ828" s="33"/>
      <c r="BK828" s="34"/>
      <c r="BL828" s="36"/>
      <c r="BM828" s="26"/>
      <c r="BP828" s="26"/>
      <c r="BQ828" s="29"/>
      <c r="BR828" s="30"/>
      <c r="BS828" s="30"/>
      <c r="BT828" s="30"/>
      <c r="BU828" s="31"/>
      <c r="BV828" s="31"/>
      <c r="BW828" s="31"/>
      <c r="BX828" s="32"/>
      <c r="BY828" s="32"/>
      <c r="BZ828" s="32"/>
      <c r="CA828" s="32"/>
      <c r="CB828" s="30"/>
      <c r="CC828" s="29"/>
      <c r="CD828" s="30"/>
      <c r="CE828" s="33"/>
      <c r="CF828" s="34"/>
      <c r="CG828" s="36"/>
      <c r="CH828" s="26"/>
      <c r="CK828" s="26"/>
      <c r="CL828" s="29"/>
      <c r="CM828" s="30"/>
      <c r="CN828" s="30"/>
      <c r="CO828" s="30"/>
      <c r="CP828" s="31"/>
      <c r="CQ828" s="31"/>
      <c r="CR828" s="31"/>
      <c r="CS828" s="32"/>
      <c r="CT828" s="32"/>
      <c r="CU828" s="32"/>
      <c r="CV828" s="32"/>
      <c r="CW828" s="30"/>
      <c r="CX828" s="29"/>
      <c r="CY828" s="30"/>
      <c r="CZ828" s="33"/>
      <c r="DA828" s="34"/>
      <c r="DB828" s="36"/>
      <c r="DC828" s="26"/>
      <c r="DF828" s="26"/>
      <c r="DG828" s="29"/>
      <c r="DH828" s="30"/>
      <c r="DI828" s="30"/>
      <c r="DJ828" s="30"/>
      <c r="DK828" s="31"/>
      <c r="DL828" s="31"/>
      <c r="DM828" s="31"/>
      <c r="DN828" s="32"/>
      <c r="DO828" s="32"/>
      <c r="DP828" s="32"/>
      <c r="DQ828" s="32"/>
      <c r="DR828" s="30"/>
      <c r="DS828" s="29"/>
      <c r="DT828" s="30"/>
      <c r="DU828" s="33"/>
      <c r="DV828" s="34"/>
      <c r="DW828" s="36"/>
      <c r="DX828" s="26"/>
      <c r="EA828" s="26"/>
      <c r="EB828" s="29"/>
      <c r="EC828" s="30"/>
      <c r="ED828" s="30"/>
      <c r="EE828" s="30"/>
      <c r="EF828" s="31"/>
      <c r="EG828" s="31"/>
      <c r="EH828" s="31"/>
      <c r="EI828" s="32"/>
      <c r="EJ828" s="32"/>
      <c r="EK828" s="32"/>
      <c r="EL828" s="32"/>
      <c r="EM828" s="30"/>
      <c r="EN828" s="29"/>
      <c r="EO828" s="30"/>
      <c r="EP828" s="33"/>
      <c r="EQ828" s="34"/>
      <c r="ER828" s="36"/>
      <c r="ES828" s="26"/>
      <c r="EV828" s="26"/>
      <c r="EW828" s="29"/>
      <c r="EX828" s="30"/>
      <c r="EY828" s="30"/>
      <c r="EZ828" s="30"/>
      <c r="FA828" s="31"/>
      <c r="FB828" s="31"/>
      <c r="FC828" s="31"/>
      <c r="FD828" s="32"/>
      <c r="FE828" s="32"/>
      <c r="FF828" s="32"/>
      <c r="FG828" s="32"/>
      <c r="FH828" s="30"/>
      <c r="FI828" s="29"/>
      <c r="FJ828" s="30"/>
      <c r="FK828" s="33"/>
      <c r="FL828" s="34"/>
      <c r="FM828" s="36"/>
      <c r="FN828" s="26"/>
      <c r="FQ828" s="26"/>
      <c r="FR828" s="29"/>
      <c r="FS828" s="30"/>
      <c r="FT828" s="30"/>
      <c r="FU828" s="30"/>
      <c r="FV828" s="31"/>
      <c r="FW828" s="31"/>
      <c r="FX828" s="31"/>
      <c r="FY828" s="32"/>
      <c r="FZ828" s="32"/>
      <c r="GA828" s="32"/>
      <c r="GB828" s="32"/>
      <c r="GC828" s="30"/>
      <c r="GD828" s="29"/>
      <c r="GE828" s="30"/>
      <c r="GF828" s="33"/>
      <c r="GG828" s="34"/>
      <c r="GH828" s="36"/>
      <c r="GI828" s="26"/>
      <c r="GL828" s="26"/>
      <c r="GM828" s="29"/>
      <c r="GN828" s="30"/>
      <c r="GO828" s="30"/>
      <c r="GP828" s="30"/>
      <c r="GQ828" s="31"/>
      <c r="GR828" s="31"/>
      <c r="GS828" s="31"/>
      <c r="GT828" s="32"/>
      <c r="GU828" s="32"/>
      <c r="GV828" s="32"/>
      <c r="GW828" s="32"/>
      <c r="GX828" s="30"/>
      <c r="GY828" s="29"/>
      <c r="GZ828" s="30"/>
      <c r="HA828" s="33"/>
      <c r="HB828" s="34"/>
      <c r="HC828" s="36"/>
      <c r="HD828" s="26"/>
      <c r="HG828" s="26"/>
      <c r="HH828" s="29"/>
      <c r="HI828" s="30"/>
      <c r="HJ828" s="30"/>
      <c r="HK828" s="30"/>
      <c r="HL828" s="31"/>
      <c r="HM828" s="31"/>
      <c r="HN828" s="31"/>
      <c r="HO828" s="32"/>
      <c r="HP828" s="32"/>
      <c r="HQ828" s="32"/>
      <c r="HR828" s="32"/>
      <c r="HS828" s="30"/>
      <c r="HT828" s="29"/>
      <c r="HU828" s="30"/>
      <c r="HV828" s="33"/>
      <c r="HW828" s="34"/>
      <c r="HX828" s="36"/>
      <c r="HY828" s="26"/>
      <c r="IB828" s="26"/>
      <c r="IC828" s="29"/>
      <c r="ID828" s="30"/>
      <c r="IE828" s="30"/>
      <c r="IF828" s="30"/>
      <c r="IG828" s="31"/>
      <c r="IH828" s="31"/>
      <c r="II828" s="31"/>
      <c r="IJ828" s="32"/>
      <c r="IK828" s="32"/>
      <c r="IL828" s="32"/>
      <c r="IM828" s="32"/>
      <c r="IN828" s="30"/>
      <c r="IO828" s="29"/>
      <c r="IP828" s="30"/>
      <c r="IQ828" s="33"/>
      <c r="IR828" s="34"/>
      <c r="IS828" s="36"/>
      <c r="IT828" s="26"/>
    </row>
    <row r="851" ht="15" customHeight="1"/>
    <row r="852" ht="15" customHeight="1"/>
    <row r="862" ht="15" customHeight="1"/>
    <row r="863" ht="15" customHeight="1"/>
    <row r="880" ht="15" customHeight="1"/>
    <row r="881" ht="15" customHeight="1"/>
    <row r="884" ht="15" customHeight="1"/>
    <row r="885" ht="15" customHeight="1"/>
    <row r="904" ht="15" customHeight="1"/>
    <row r="905" ht="15" customHeight="1"/>
    <row r="906" ht="15" customHeight="1"/>
    <row r="915" ht="15" customHeight="1"/>
    <row r="921" ht="15" customHeight="1"/>
    <row r="924" ht="15" customHeight="1"/>
    <row r="929" ht="15" customHeight="1"/>
    <row r="936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9" ht="15" customHeight="1"/>
    <row r="956" ht="15" customHeight="1"/>
    <row r="957" ht="15" customHeight="1"/>
    <row r="958" ht="15" customHeight="1"/>
    <row r="960" ht="15" customHeight="1"/>
    <row r="961" ht="15" customHeight="1"/>
    <row r="962" ht="15" customHeight="1"/>
    <row r="963" ht="15" customHeight="1"/>
    <row r="964" ht="15" customHeight="1"/>
    <row r="966" ht="15" customHeight="1"/>
  </sheetData>
  <sheetProtection/>
  <autoFilter ref="A1:IV32016"/>
  <printOptions gridLines="1"/>
  <pageMargins left="0.6298611111111111" right="0.6298611111111111" top="0.23611111111111113" bottom="0.23611111111111113" header="0.23611111111111113" footer="0.19652777777777777"/>
  <pageSetup fitToHeight="0" horizontalDpi="300" verticalDpi="300" orientation="landscape" paperSize="9" r:id="rId1"/>
  <headerFooter alignWithMargins="0">
    <oddHeader>&amp;C&amp;"Arial,Bold"&amp;12&amp;UC.A.A. Fish Register&amp;R&amp;"Arial,Bold"&amp;12June 2005</oddHeader>
  </headerFooter>
  <ignoredErrors>
    <ignoredError sqref="V287 V299 V30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M12" sqref="M12"/>
    </sheetView>
  </sheetViews>
  <sheetFormatPr defaultColWidth="9.00390625" defaultRowHeight="14.25"/>
  <cols>
    <col min="1" max="16384" width="9.00390625" style="1" customWidth="1"/>
  </cols>
  <sheetData>
    <row r="1" spans="1:9" ht="14.25">
      <c r="A1" s="2" t="s">
        <v>83</v>
      </c>
      <c r="B1" s="69" t="s">
        <v>84</v>
      </c>
      <c r="C1" s="69"/>
      <c r="D1" s="69" t="s">
        <v>85</v>
      </c>
      <c r="E1" s="69"/>
      <c r="F1" s="69" t="s">
        <v>86</v>
      </c>
      <c r="G1" s="69"/>
      <c r="H1" s="69" t="s">
        <v>87</v>
      </c>
      <c r="I1" s="69"/>
    </row>
    <row r="2" spans="1:9" ht="14.25">
      <c r="A2" s="3"/>
      <c r="B2" s="4" t="s">
        <v>88</v>
      </c>
      <c r="C2" s="5" t="s">
        <v>89</v>
      </c>
      <c r="D2" s="4" t="s">
        <v>88</v>
      </c>
      <c r="E2" s="5" t="s">
        <v>89</v>
      </c>
      <c r="F2" s="4" t="s">
        <v>88</v>
      </c>
      <c r="G2" s="5" t="s">
        <v>89</v>
      </c>
      <c r="H2" s="4" t="s">
        <v>88</v>
      </c>
      <c r="I2" s="5" t="s">
        <v>89</v>
      </c>
    </row>
    <row r="3" spans="1:9" ht="38.25">
      <c r="A3" s="6" t="s">
        <v>90</v>
      </c>
      <c r="B3" s="7" t="s">
        <v>91</v>
      </c>
      <c r="C3" s="8">
        <v>0.907</v>
      </c>
      <c r="D3" s="7" t="s">
        <v>92</v>
      </c>
      <c r="E3" s="8">
        <v>0.454</v>
      </c>
      <c r="F3" s="7" t="s">
        <v>92</v>
      </c>
      <c r="G3" s="8">
        <v>0.454</v>
      </c>
      <c r="H3" s="7" t="s">
        <v>93</v>
      </c>
      <c r="I3" s="8">
        <v>0.68</v>
      </c>
    </row>
    <row r="4" spans="1:9" ht="14.25">
      <c r="A4" s="6" t="s">
        <v>94</v>
      </c>
      <c r="B4" s="7" t="s">
        <v>95</v>
      </c>
      <c r="C4" s="8">
        <v>13.608</v>
      </c>
      <c r="D4" s="7" t="s">
        <v>96</v>
      </c>
      <c r="E4" s="8">
        <v>4.536</v>
      </c>
      <c r="F4" s="7" t="s">
        <v>96</v>
      </c>
      <c r="G4" s="8">
        <v>4.536</v>
      </c>
      <c r="H4" s="7" t="s">
        <v>97</v>
      </c>
      <c r="I4" s="8">
        <v>6.804</v>
      </c>
    </row>
    <row r="5" spans="1:9" ht="14.25">
      <c r="A5" s="6" t="s">
        <v>14</v>
      </c>
      <c r="B5" s="7" t="s">
        <v>98</v>
      </c>
      <c r="C5" s="8">
        <v>4.082</v>
      </c>
      <c r="D5" s="7" t="s">
        <v>99</v>
      </c>
      <c r="E5" s="8">
        <v>2.041</v>
      </c>
      <c r="F5" s="7" t="s">
        <v>100</v>
      </c>
      <c r="G5" s="8">
        <v>1.134</v>
      </c>
      <c r="H5" s="7" t="s">
        <v>101</v>
      </c>
      <c r="I5" s="8">
        <v>2.495</v>
      </c>
    </row>
    <row r="6" spans="1:9" ht="25.5">
      <c r="A6" s="6" t="s">
        <v>15</v>
      </c>
      <c r="B6" s="7" t="s">
        <v>102</v>
      </c>
      <c r="C6" s="8">
        <v>1.021</v>
      </c>
      <c r="D6" s="7" t="s">
        <v>103</v>
      </c>
      <c r="E6" s="8">
        <v>0.34</v>
      </c>
      <c r="F6" s="7" t="s">
        <v>103</v>
      </c>
      <c r="G6" s="8">
        <v>0.34</v>
      </c>
      <c r="H6" s="7" t="s">
        <v>91</v>
      </c>
      <c r="I6" s="8">
        <v>0.907</v>
      </c>
    </row>
    <row r="7" spans="1:9" ht="25.5">
      <c r="A7" s="6" t="s">
        <v>104</v>
      </c>
      <c r="B7" s="7" t="s">
        <v>93</v>
      </c>
      <c r="C7" s="8">
        <v>0.68</v>
      </c>
      <c r="D7" s="7" t="s">
        <v>103</v>
      </c>
      <c r="E7" s="8">
        <v>0.397</v>
      </c>
      <c r="F7" s="7" t="s">
        <v>103</v>
      </c>
      <c r="G7" s="8">
        <v>0.34</v>
      </c>
      <c r="H7" s="7" t="s">
        <v>105</v>
      </c>
      <c r="I7" s="8">
        <v>0.624</v>
      </c>
    </row>
    <row r="8" spans="1:9" ht="25.5">
      <c r="A8" s="6" t="s">
        <v>106</v>
      </c>
      <c r="B8" s="7" t="s">
        <v>107</v>
      </c>
      <c r="C8" s="8">
        <v>2.608</v>
      </c>
      <c r="D8" s="7" t="s">
        <v>108</v>
      </c>
      <c r="E8" s="8">
        <v>1.304</v>
      </c>
      <c r="F8" s="7" t="s">
        <v>91</v>
      </c>
      <c r="G8" s="8">
        <v>0.907</v>
      </c>
      <c r="H8" s="7" t="s">
        <v>109</v>
      </c>
      <c r="I8" s="8">
        <v>1.701</v>
      </c>
    </row>
    <row r="9" spans="1:9" ht="25.5">
      <c r="A9" s="6" t="s">
        <v>18</v>
      </c>
      <c r="B9" s="7" t="s">
        <v>92</v>
      </c>
      <c r="C9" s="8">
        <v>0.454</v>
      </c>
      <c r="D9" s="7" t="s">
        <v>103</v>
      </c>
      <c r="E9" s="8">
        <v>0.34</v>
      </c>
      <c r="F9" s="7" t="s">
        <v>103</v>
      </c>
      <c r="G9" s="8">
        <v>0.34</v>
      </c>
      <c r="H9" s="7" t="s">
        <v>110</v>
      </c>
      <c r="I9" s="8">
        <v>0.397</v>
      </c>
    </row>
    <row r="10" spans="1:9" ht="25.5">
      <c r="A10" s="6" t="s">
        <v>19</v>
      </c>
      <c r="B10" s="7" t="s">
        <v>92</v>
      </c>
      <c r="C10" s="8">
        <v>0.454</v>
      </c>
      <c r="D10" s="7" t="s">
        <v>103</v>
      </c>
      <c r="E10" s="8">
        <v>0.34</v>
      </c>
      <c r="F10" s="7" t="s">
        <v>103</v>
      </c>
      <c r="G10" s="8">
        <v>0.34</v>
      </c>
      <c r="H10" s="7" t="s">
        <v>103</v>
      </c>
      <c r="I10" s="8">
        <v>0.34</v>
      </c>
    </row>
    <row r="11" spans="1:9" ht="25.5">
      <c r="A11" s="6" t="s">
        <v>20</v>
      </c>
      <c r="B11" s="7" t="s">
        <v>102</v>
      </c>
      <c r="C11" s="8">
        <v>1.021</v>
      </c>
      <c r="D11" s="7" t="s">
        <v>103</v>
      </c>
      <c r="E11" s="8">
        <v>0.34</v>
      </c>
      <c r="F11" s="7" t="s">
        <v>103</v>
      </c>
      <c r="G11" s="8">
        <v>0.34</v>
      </c>
      <c r="H11" s="7" t="s">
        <v>92</v>
      </c>
      <c r="I11" s="8">
        <v>0.454</v>
      </c>
    </row>
    <row r="12" spans="1:9" ht="25.5">
      <c r="A12" s="6" t="s">
        <v>111</v>
      </c>
      <c r="B12" s="7" t="s">
        <v>93</v>
      </c>
      <c r="C12" s="8">
        <v>0.68</v>
      </c>
      <c r="D12" s="7" t="s">
        <v>103</v>
      </c>
      <c r="E12" s="8">
        <v>0.34</v>
      </c>
      <c r="F12" s="7" t="s">
        <v>103</v>
      </c>
      <c r="G12" s="8">
        <v>0.34</v>
      </c>
      <c r="H12" s="7" t="s">
        <v>112</v>
      </c>
      <c r="I12" s="8">
        <v>0.567</v>
      </c>
    </row>
    <row r="13" spans="1:9" ht="14.25">
      <c r="A13" s="6" t="s">
        <v>113</v>
      </c>
      <c r="B13" s="7" t="s">
        <v>102</v>
      </c>
      <c r="C13" s="8">
        <v>1.021</v>
      </c>
      <c r="D13" s="7" t="s">
        <v>92</v>
      </c>
      <c r="E13" s="8">
        <v>0.454</v>
      </c>
      <c r="F13" s="7" t="s">
        <v>92</v>
      </c>
      <c r="G13" s="8">
        <v>0.454</v>
      </c>
      <c r="H13" s="7" t="s">
        <v>91</v>
      </c>
      <c r="I13" s="8">
        <v>0.907</v>
      </c>
    </row>
    <row r="14" spans="1:9" ht="14.25">
      <c r="A14" s="6" t="s">
        <v>114</v>
      </c>
      <c r="B14" s="7" t="s">
        <v>194</v>
      </c>
      <c r="C14" s="8">
        <v>5.897</v>
      </c>
      <c r="D14" s="7" t="s">
        <v>96</v>
      </c>
      <c r="E14" s="8">
        <v>4.536</v>
      </c>
      <c r="F14" s="7" t="s">
        <v>116</v>
      </c>
      <c r="G14" s="8">
        <v>3.629</v>
      </c>
      <c r="H14" s="7" t="s">
        <v>117</v>
      </c>
      <c r="I14" s="8">
        <v>4.99</v>
      </c>
    </row>
    <row r="15" spans="1:9" ht="14.25">
      <c r="A15" s="6" t="s">
        <v>118</v>
      </c>
      <c r="B15" s="7" t="s">
        <v>102</v>
      </c>
      <c r="C15" s="8">
        <v>1.021</v>
      </c>
      <c r="D15" s="7" t="s">
        <v>119</v>
      </c>
      <c r="E15" s="8">
        <v>0.51</v>
      </c>
      <c r="F15" s="7" t="s">
        <v>92</v>
      </c>
      <c r="G15" s="8">
        <v>0.454</v>
      </c>
      <c r="H15" s="7" t="s">
        <v>120</v>
      </c>
      <c r="I15" s="8">
        <v>0.737</v>
      </c>
    </row>
    <row r="16" spans="1:9" ht="14.25">
      <c r="A16" s="6" t="s">
        <v>24</v>
      </c>
      <c r="B16" s="7" t="s">
        <v>121</v>
      </c>
      <c r="C16" s="8">
        <v>2.155</v>
      </c>
      <c r="D16" s="7" t="s">
        <v>122</v>
      </c>
      <c r="E16" s="8">
        <v>1.077</v>
      </c>
      <c r="F16" s="7" t="s">
        <v>91</v>
      </c>
      <c r="G16" s="8">
        <v>0.907</v>
      </c>
      <c r="H16" s="7" t="s">
        <v>123</v>
      </c>
      <c r="I16" s="8">
        <v>1.474</v>
      </c>
    </row>
    <row r="17" spans="1:9" ht="14.25">
      <c r="A17" s="6" t="s">
        <v>124</v>
      </c>
      <c r="B17" s="7" t="s">
        <v>95</v>
      </c>
      <c r="C17" s="8">
        <v>13.608</v>
      </c>
      <c r="D17" s="7" t="s">
        <v>97</v>
      </c>
      <c r="E17" s="8">
        <v>6.804</v>
      </c>
      <c r="F17" s="7" t="s">
        <v>96</v>
      </c>
      <c r="G17" s="8">
        <v>4.536</v>
      </c>
      <c r="H17" s="7" t="s">
        <v>125</v>
      </c>
      <c r="I17" s="8">
        <v>8.618</v>
      </c>
    </row>
    <row r="18" spans="1:9" ht="14.25">
      <c r="A18" s="6" t="s">
        <v>26</v>
      </c>
      <c r="B18" s="7" t="s">
        <v>119</v>
      </c>
      <c r="C18" s="8">
        <v>0.51</v>
      </c>
      <c r="D18" s="7" t="s">
        <v>103</v>
      </c>
      <c r="E18" s="8">
        <v>0.34</v>
      </c>
      <c r="F18" s="7" t="s">
        <v>126</v>
      </c>
      <c r="G18" s="8">
        <v>0.227</v>
      </c>
      <c r="H18" s="7" t="s">
        <v>103</v>
      </c>
      <c r="I18" s="8">
        <v>0.34</v>
      </c>
    </row>
    <row r="19" spans="1:9" ht="38.25">
      <c r="A19" s="6" t="s">
        <v>127</v>
      </c>
      <c r="B19" s="7" t="s">
        <v>123</v>
      </c>
      <c r="C19" s="8">
        <v>1.474</v>
      </c>
      <c r="D19" s="7" t="s">
        <v>122</v>
      </c>
      <c r="E19" s="8">
        <v>1.077</v>
      </c>
      <c r="F19" s="7" t="s">
        <v>91</v>
      </c>
      <c r="G19" s="8">
        <v>0.907</v>
      </c>
      <c r="H19" s="7" t="s">
        <v>128</v>
      </c>
      <c r="I19" s="8">
        <v>1.191</v>
      </c>
    </row>
    <row r="20" spans="1:9" ht="14.25">
      <c r="A20" s="6" t="s">
        <v>27</v>
      </c>
      <c r="B20" s="7" t="s">
        <v>129</v>
      </c>
      <c r="C20" s="8">
        <v>1.361</v>
      </c>
      <c r="D20" s="7" t="s">
        <v>120</v>
      </c>
      <c r="E20" s="8">
        <v>0.737</v>
      </c>
      <c r="F20" s="7" t="s">
        <v>92</v>
      </c>
      <c r="G20" s="8">
        <v>0.454</v>
      </c>
      <c r="H20" s="7" t="s">
        <v>91</v>
      </c>
      <c r="I20" s="8">
        <v>0.907</v>
      </c>
    </row>
    <row r="21" spans="1:9" ht="14.25">
      <c r="A21" s="6" t="s">
        <v>28</v>
      </c>
      <c r="B21" s="7" t="s">
        <v>130</v>
      </c>
      <c r="C21" s="8">
        <v>0.794</v>
      </c>
      <c r="D21" s="7" t="s">
        <v>119</v>
      </c>
      <c r="E21" s="8">
        <v>0.51</v>
      </c>
      <c r="F21" s="7" t="s">
        <v>103</v>
      </c>
      <c r="G21" s="8">
        <v>0.34</v>
      </c>
      <c r="H21" s="7" t="s">
        <v>112</v>
      </c>
      <c r="I21" s="8">
        <v>0.5670000000000001</v>
      </c>
    </row>
    <row r="22" spans="1:9" ht="25.5">
      <c r="A22" s="6" t="s">
        <v>131</v>
      </c>
      <c r="B22" s="7" t="s">
        <v>92</v>
      </c>
      <c r="C22" s="8">
        <v>0.454</v>
      </c>
      <c r="D22" s="7" t="s">
        <v>126</v>
      </c>
      <c r="E22" s="8">
        <v>0.227</v>
      </c>
      <c r="F22" s="7" t="s">
        <v>126</v>
      </c>
      <c r="G22" s="8">
        <v>0.227</v>
      </c>
      <c r="H22" s="7" t="s">
        <v>110</v>
      </c>
      <c r="I22" s="8">
        <v>0.397</v>
      </c>
    </row>
    <row r="23" spans="1:9" ht="25.5">
      <c r="A23" s="6" t="s">
        <v>132</v>
      </c>
      <c r="B23" s="7" t="s">
        <v>112</v>
      </c>
      <c r="C23" s="8">
        <v>0.567</v>
      </c>
      <c r="D23" s="7" t="s">
        <v>133</v>
      </c>
      <c r="E23" s="8">
        <v>0.312</v>
      </c>
      <c r="F23" s="7" t="s">
        <v>126</v>
      </c>
      <c r="G23" s="8">
        <v>0.227</v>
      </c>
      <c r="H23" s="7" t="s">
        <v>134</v>
      </c>
      <c r="I23" s="8">
        <v>0.369</v>
      </c>
    </row>
    <row r="24" spans="1:9" ht="25.5">
      <c r="A24" s="6" t="s">
        <v>135</v>
      </c>
      <c r="B24" s="7" t="s">
        <v>91</v>
      </c>
      <c r="C24" s="8">
        <v>0.907</v>
      </c>
      <c r="D24" s="7" t="s">
        <v>92</v>
      </c>
      <c r="E24" s="8">
        <v>0.454</v>
      </c>
      <c r="F24" s="7" t="s">
        <v>92</v>
      </c>
      <c r="G24" s="8">
        <v>0.454</v>
      </c>
      <c r="H24" s="7" t="s">
        <v>120</v>
      </c>
      <c r="I24" s="8">
        <v>0.737</v>
      </c>
    </row>
    <row r="25" spans="1:9" ht="14.25">
      <c r="A25" s="6" t="s">
        <v>136</v>
      </c>
      <c r="B25" s="7" t="s">
        <v>93</v>
      </c>
      <c r="C25" s="8">
        <v>0.68</v>
      </c>
      <c r="D25" s="7" t="s">
        <v>126</v>
      </c>
      <c r="E25" s="8">
        <v>0.227</v>
      </c>
      <c r="F25" s="7" t="s">
        <v>126</v>
      </c>
      <c r="G25" s="8">
        <v>0.227</v>
      </c>
      <c r="H25" s="7" t="s">
        <v>92</v>
      </c>
      <c r="I25" s="8">
        <v>0.454</v>
      </c>
    </row>
    <row r="26" spans="1:9" ht="14.25">
      <c r="A26" s="6" t="s">
        <v>33</v>
      </c>
      <c r="B26" s="7" t="s">
        <v>100</v>
      </c>
      <c r="C26" s="8">
        <v>1.134</v>
      </c>
      <c r="D26" s="7" t="s">
        <v>92</v>
      </c>
      <c r="E26" s="8">
        <v>0.454</v>
      </c>
      <c r="F26" s="7" t="s">
        <v>92</v>
      </c>
      <c r="G26" s="8">
        <v>0.454</v>
      </c>
      <c r="H26" s="7" t="s">
        <v>91</v>
      </c>
      <c r="I26" s="8">
        <v>0.907</v>
      </c>
    </row>
    <row r="27" spans="1:9" ht="14.25">
      <c r="A27" s="6" t="s">
        <v>34</v>
      </c>
      <c r="B27" s="7" t="s">
        <v>133</v>
      </c>
      <c r="C27" s="8">
        <v>0.312</v>
      </c>
      <c r="D27" s="7" t="s">
        <v>126</v>
      </c>
      <c r="E27" s="8">
        <v>0.227</v>
      </c>
      <c r="F27" s="7" t="s">
        <v>126</v>
      </c>
      <c r="G27" s="8">
        <v>0.227</v>
      </c>
      <c r="H27" s="7" t="s">
        <v>137</v>
      </c>
      <c r="I27" s="8">
        <v>0.283</v>
      </c>
    </row>
    <row r="28" spans="1:9" ht="14.25">
      <c r="A28" s="6" t="s">
        <v>35</v>
      </c>
      <c r="B28" s="7" t="s">
        <v>100</v>
      </c>
      <c r="C28" s="8">
        <v>1.134</v>
      </c>
      <c r="D28" s="7" t="s">
        <v>103</v>
      </c>
      <c r="E28" s="8">
        <v>0.34</v>
      </c>
      <c r="F28" s="7" t="s">
        <v>103</v>
      </c>
      <c r="G28" s="8">
        <v>0.34</v>
      </c>
      <c r="H28" s="7" t="s">
        <v>92</v>
      </c>
      <c r="I28" s="8">
        <v>0.454</v>
      </c>
    </row>
    <row r="29" spans="1:9" ht="14.25">
      <c r="A29" s="6" t="s">
        <v>37</v>
      </c>
      <c r="B29" s="7" t="s">
        <v>138</v>
      </c>
      <c r="C29" s="8">
        <v>2.835</v>
      </c>
      <c r="D29" s="7" t="s">
        <v>139</v>
      </c>
      <c r="E29" s="8">
        <v>1.417</v>
      </c>
      <c r="F29" s="7" t="s">
        <v>91</v>
      </c>
      <c r="G29" s="8">
        <v>0.907</v>
      </c>
      <c r="H29" s="7" t="s">
        <v>140</v>
      </c>
      <c r="I29" s="8">
        <v>1.814</v>
      </c>
    </row>
    <row r="30" spans="1:9" ht="25.5">
      <c r="A30" s="6" t="s">
        <v>141</v>
      </c>
      <c r="B30" s="7" t="s">
        <v>142</v>
      </c>
      <c r="C30" s="8">
        <v>2.268</v>
      </c>
      <c r="D30" s="7" t="s">
        <v>92</v>
      </c>
      <c r="E30" s="8">
        <v>0.454</v>
      </c>
      <c r="F30" s="7" t="s">
        <v>92</v>
      </c>
      <c r="G30" s="8">
        <v>0.454</v>
      </c>
      <c r="H30" s="7" t="s">
        <v>91</v>
      </c>
      <c r="I30" s="8">
        <v>0.907</v>
      </c>
    </row>
    <row r="31" spans="1:9" ht="14.25">
      <c r="A31" s="6" t="s">
        <v>39</v>
      </c>
      <c r="B31" s="7" t="s">
        <v>143</v>
      </c>
      <c r="C31" s="8">
        <v>0.85</v>
      </c>
      <c r="D31" s="7" t="s">
        <v>112</v>
      </c>
      <c r="E31" s="8">
        <v>0.567</v>
      </c>
      <c r="F31" s="7" t="s">
        <v>103</v>
      </c>
      <c r="G31" s="8">
        <v>0.34</v>
      </c>
      <c r="H31" s="7" t="s">
        <v>105</v>
      </c>
      <c r="I31" s="8">
        <v>0.624</v>
      </c>
    </row>
    <row r="32" spans="1:9" ht="25.5">
      <c r="A32" s="6" t="s">
        <v>40</v>
      </c>
      <c r="B32" s="7" t="s">
        <v>92</v>
      </c>
      <c r="C32" s="8">
        <v>0.454</v>
      </c>
      <c r="D32" s="7" t="s">
        <v>103</v>
      </c>
      <c r="E32" s="8">
        <v>0.34</v>
      </c>
      <c r="F32" s="7" t="s">
        <v>103</v>
      </c>
      <c r="G32" s="8">
        <v>0.34</v>
      </c>
      <c r="H32" s="7" t="s">
        <v>110</v>
      </c>
      <c r="I32" s="8">
        <v>0.397</v>
      </c>
    </row>
    <row r="33" spans="1:9" ht="14.25">
      <c r="A33" s="6" t="s">
        <v>144</v>
      </c>
      <c r="B33" s="7" t="s">
        <v>112</v>
      </c>
      <c r="C33" s="8">
        <v>0.567</v>
      </c>
      <c r="D33" s="7" t="s">
        <v>137</v>
      </c>
      <c r="E33" s="8">
        <v>0.284</v>
      </c>
      <c r="F33" s="7" t="s">
        <v>137</v>
      </c>
      <c r="G33" s="8">
        <v>0.284</v>
      </c>
      <c r="H33" s="7" t="s">
        <v>92</v>
      </c>
      <c r="I33" s="8">
        <v>0.454</v>
      </c>
    </row>
    <row r="34" spans="1:9" ht="14.25">
      <c r="A34" s="6" t="s">
        <v>145</v>
      </c>
      <c r="B34" s="7" t="s">
        <v>146</v>
      </c>
      <c r="C34" s="8">
        <v>9.072</v>
      </c>
      <c r="D34" s="7" t="s">
        <v>96</v>
      </c>
      <c r="E34" s="8">
        <v>4.536</v>
      </c>
      <c r="F34" s="7" t="s">
        <v>96</v>
      </c>
      <c r="G34" s="8">
        <v>4.536</v>
      </c>
      <c r="H34" s="7" t="s">
        <v>97</v>
      </c>
      <c r="I34" s="8">
        <v>6.804</v>
      </c>
    </row>
    <row r="35" spans="1:9" ht="38.25">
      <c r="A35" s="6" t="s">
        <v>147</v>
      </c>
      <c r="B35" s="7" t="s">
        <v>122</v>
      </c>
      <c r="C35" s="8">
        <v>1.077</v>
      </c>
      <c r="D35" s="7" t="s">
        <v>148</v>
      </c>
      <c r="E35" s="8">
        <v>0.539</v>
      </c>
      <c r="F35" s="7" t="s">
        <v>92</v>
      </c>
      <c r="G35" s="8">
        <v>0.454</v>
      </c>
      <c r="H35" s="7" t="s">
        <v>120</v>
      </c>
      <c r="I35" s="8">
        <v>0.737</v>
      </c>
    </row>
    <row r="36" spans="1:9" ht="38.25">
      <c r="A36" s="6" t="s">
        <v>149</v>
      </c>
      <c r="B36" s="7" t="s">
        <v>150</v>
      </c>
      <c r="C36" s="8">
        <v>2.722</v>
      </c>
      <c r="D36" s="7" t="s">
        <v>129</v>
      </c>
      <c r="E36" s="8">
        <v>1.361</v>
      </c>
      <c r="F36" s="7" t="s">
        <v>91</v>
      </c>
      <c r="G36" s="8">
        <v>0.907</v>
      </c>
      <c r="H36" s="7" t="s">
        <v>140</v>
      </c>
      <c r="I36" s="8">
        <v>1.814</v>
      </c>
    </row>
    <row r="37" spans="1:9" ht="38.25">
      <c r="A37" s="6" t="s">
        <v>151</v>
      </c>
      <c r="B37" s="7" t="s">
        <v>123</v>
      </c>
      <c r="C37" s="8">
        <v>1.474</v>
      </c>
      <c r="D37" s="7" t="s">
        <v>120</v>
      </c>
      <c r="E37" s="8">
        <v>0.737</v>
      </c>
      <c r="F37" s="7" t="s">
        <v>92</v>
      </c>
      <c r="G37" s="8">
        <v>0.454</v>
      </c>
      <c r="H37" s="7" t="s">
        <v>152</v>
      </c>
      <c r="I37" s="8">
        <v>0.964</v>
      </c>
    </row>
    <row r="38" spans="1:9" ht="14.25">
      <c r="A38" s="6" t="s">
        <v>47</v>
      </c>
      <c r="B38" s="7" t="s">
        <v>102</v>
      </c>
      <c r="C38" s="8">
        <v>1.021</v>
      </c>
      <c r="D38" s="7" t="s">
        <v>153</v>
      </c>
      <c r="E38" s="8">
        <v>0.482</v>
      </c>
      <c r="F38" s="7" t="s">
        <v>153</v>
      </c>
      <c r="G38" s="8">
        <v>0.482</v>
      </c>
      <c r="H38" s="7" t="s">
        <v>120</v>
      </c>
      <c r="I38" s="8">
        <v>0.737</v>
      </c>
    </row>
    <row r="39" spans="1:9" ht="14.25">
      <c r="A39" s="6" t="s">
        <v>48</v>
      </c>
      <c r="B39" s="7" t="s">
        <v>116</v>
      </c>
      <c r="C39" s="8">
        <v>3.629</v>
      </c>
      <c r="D39" s="7" t="s">
        <v>109</v>
      </c>
      <c r="E39" s="8">
        <v>1.701</v>
      </c>
      <c r="F39" s="7" t="s">
        <v>91</v>
      </c>
      <c r="G39" s="8">
        <v>0.907</v>
      </c>
      <c r="H39" s="7" t="s">
        <v>121</v>
      </c>
      <c r="I39" s="8">
        <v>2.155</v>
      </c>
    </row>
    <row r="40" spans="1:9" ht="14.25">
      <c r="A40" s="6" t="s">
        <v>49</v>
      </c>
      <c r="B40" s="7" t="s">
        <v>120</v>
      </c>
      <c r="C40" s="8">
        <v>0.737</v>
      </c>
      <c r="D40" s="7" t="s">
        <v>103</v>
      </c>
      <c r="E40" s="8">
        <v>0.34</v>
      </c>
      <c r="F40" s="7" t="s">
        <v>137</v>
      </c>
      <c r="G40" s="8">
        <v>0.284</v>
      </c>
      <c r="H40" s="7" t="s">
        <v>92</v>
      </c>
      <c r="I40" s="8">
        <v>0.454</v>
      </c>
    </row>
    <row r="41" spans="1:9" ht="25.5">
      <c r="A41" s="6" t="s">
        <v>154</v>
      </c>
      <c r="B41" s="7" t="s">
        <v>156</v>
      </c>
      <c r="C41" s="8">
        <v>5.443</v>
      </c>
      <c r="D41" s="7" t="s">
        <v>98</v>
      </c>
      <c r="E41" s="8">
        <v>4.082</v>
      </c>
      <c r="F41" s="7" t="s">
        <v>142</v>
      </c>
      <c r="G41" s="8">
        <v>2.268</v>
      </c>
      <c r="H41" s="7" t="s">
        <v>156</v>
      </c>
      <c r="I41" s="8">
        <v>5.443</v>
      </c>
    </row>
    <row r="42" spans="1:9" ht="25.5">
      <c r="A42" s="6" t="s">
        <v>51</v>
      </c>
      <c r="B42" s="7" t="s">
        <v>140</v>
      </c>
      <c r="C42" s="8">
        <v>1.814</v>
      </c>
      <c r="D42" s="7" t="s">
        <v>91</v>
      </c>
      <c r="E42" s="8">
        <v>0.907</v>
      </c>
      <c r="F42" s="7" t="s">
        <v>91</v>
      </c>
      <c r="G42" s="8">
        <v>0.907</v>
      </c>
      <c r="H42" s="7" t="s">
        <v>102</v>
      </c>
      <c r="I42" s="8">
        <v>1.021</v>
      </c>
    </row>
    <row r="43" spans="1:9" ht="25.5">
      <c r="A43" s="6" t="s">
        <v>52</v>
      </c>
      <c r="B43" s="7" t="s">
        <v>95</v>
      </c>
      <c r="C43" s="8">
        <v>13.608</v>
      </c>
      <c r="D43" s="7" t="s">
        <v>96</v>
      </c>
      <c r="E43" s="8">
        <v>4.536</v>
      </c>
      <c r="F43" s="7" t="s">
        <v>96</v>
      </c>
      <c r="G43" s="8">
        <v>4.536</v>
      </c>
      <c r="H43" s="7" t="s">
        <v>146</v>
      </c>
      <c r="I43" s="8">
        <v>9.072</v>
      </c>
    </row>
    <row r="44" spans="1:9" ht="38.25">
      <c r="A44" s="6" t="s">
        <v>53</v>
      </c>
      <c r="B44" s="7" t="s">
        <v>157</v>
      </c>
      <c r="C44" s="8">
        <v>5.216</v>
      </c>
      <c r="D44" s="7" t="s">
        <v>150</v>
      </c>
      <c r="E44" s="8">
        <v>2.722</v>
      </c>
      <c r="F44" s="7" t="s">
        <v>142</v>
      </c>
      <c r="G44" s="8">
        <v>2.268</v>
      </c>
      <c r="H44" s="7" t="s">
        <v>158</v>
      </c>
      <c r="I44" s="8">
        <v>3.856</v>
      </c>
    </row>
    <row r="45" spans="1:9" ht="25.5">
      <c r="A45" s="6" t="s">
        <v>54</v>
      </c>
      <c r="B45" s="7" t="s">
        <v>142</v>
      </c>
      <c r="C45" s="8">
        <v>2.268</v>
      </c>
      <c r="D45" s="7" t="s">
        <v>129</v>
      </c>
      <c r="E45" s="8">
        <v>1.361</v>
      </c>
      <c r="F45" s="7" t="s">
        <v>129</v>
      </c>
      <c r="G45" s="8">
        <v>1.361</v>
      </c>
      <c r="H45" s="7" t="s">
        <v>140</v>
      </c>
      <c r="I45" s="8">
        <v>1.814</v>
      </c>
    </row>
    <row r="46" spans="1:9" ht="25.5">
      <c r="A46" s="6" t="s">
        <v>55</v>
      </c>
      <c r="B46" s="7" t="s">
        <v>146</v>
      </c>
      <c r="C46" s="8">
        <v>9.072</v>
      </c>
      <c r="D46" s="7" t="s">
        <v>142</v>
      </c>
      <c r="E46" s="8">
        <v>2.268</v>
      </c>
      <c r="F46" s="7" t="s">
        <v>142</v>
      </c>
      <c r="G46" s="8">
        <v>2.268</v>
      </c>
      <c r="H46" s="7" t="s">
        <v>156</v>
      </c>
      <c r="I46" s="8">
        <v>5.443</v>
      </c>
    </row>
    <row r="47" spans="1:9" ht="38.25">
      <c r="A47" s="6" t="s">
        <v>159</v>
      </c>
      <c r="B47" s="7" t="s">
        <v>160</v>
      </c>
      <c r="C47" s="8">
        <v>4.763</v>
      </c>
      <c r="D47" s="7" t="s">
        <v>150</v>
      </c>
      <c r="E47" s="8">
        <v>2.722</v>
      </c>
      <c r="F47" s="7" t="s">
        <v>150</v>
      </c>
      <c r="G47" s="8">
        <v>2.722</v>
      </c>
      <c r="H47" s="7" t="s">
        <v>158</v>
      </c>
      <c r="I47" s="8">
        <v>3.856</v>
      </c>
    </row>
    <row r="48" spans="1:9" ht="38.25">
      <c r="A48" s="6" t="s">
        <v>161</v>
      </c>
      <c r="B48" s="7" t="s">
        <v>122</v>
      </c>
      <c r="C48" s="8">
        <v>1.077</v>
      </c>
      <c r="D48" s="7" t="s">
        <v>148</v>
      </c>
      <c r="E48" s="8">
        <v>0.539</v>
      </c>
      <c r="F48" s="7" t="s">
        <v>92</v>
      </c>
      <c r="G48" s="8">
        <v>0.454</v>
      </c>
      <c r="H48" s="7" t="s">
        <v>120</v>
      </c>
      <c r="I48" s="8">
        <v>0.737</v>
      </c>
    </row>
    <row r="49" spans="1:9" ht="25.5">
      <c r="A49" s="6" t="s">
        <v>162</v>
      </c>
      <c r="B49" s="7" t="s">
        <v>163</v>
      </c>
      <c r="C49" s="8">
        <v>0.425</v>
      </c>
      <c r="D49" s="7" t="s">
        <v>126</v>
      </c>
      <c r="E49" s="8">
        <v>0.227</v>
      </c>
      <c r="F49" s="7" t="s">
        <v>126</v>
      </c>
      <c r="G49" s="8">
        <v>0.227</v>
      </c>
      <c r="H49" s="7" t="s">
        <v>103</v>
      </c>
      <c r="I49" s="8">
        <v>0.34</v>
      </c>
    </row>
    <row r="50" spans="1:9" ht="14.25">
      <c r="A50" s="6" t="s">
        <v>59</v>
      </c>
      <c r="B50" s="7" t="s">
        <v>92</v>
      </c>
      <c r="C50" s="8">
        <v>0.454</v>
      </c>
      <c r="D50" s="7" t="s">
        <v>137</v>
      </c>
      <c r="E50" s="8">
        <v>0.283</v>
      </c>
      <c r="F50" s="7" t="s">
        <v>126</v>
      </c>
      <c r="G50" s="8">
        <v>0.227</v>
      </c>
      <c r="H50" s="7" t="s">
        <v>134</v>
      </c>
      <c r="I50" s="8">
        <v>0.369</v>
      </c>
    </row>
    <row r="51" spans="1:9" ht="25.5">
      <c r="A51" s="6" t="s">
        <v>60</v>
      </c>
      <c r="B51" s="7" t="s">
        <v>164</v>
      </c>
      <c r="C51" s="8">
        <v>11.34</v>
      </c>
      <c r="D51" s="7" t="s">
        <v>165</v>
      </c>
      <c r="E51" s="8">
        <v>8.165</v>
      </c>
      <c r="F51" s="7" t="s">
        <v>165</v>
      </c>
      <c r="G51" s="8">
        <v>8.165</v>
      </c>
      <c r="H51" s="7" t="s">
        <v>146</v>
      </c>
      <c r="I51" s="8">
        <v>9.072</v>
      </c>
    </row>
    <row r="52" spans="1:9" ht="25.5">
      <c r="A52" s="6" t="s">
        <v>61</v>
      </c>
      <c r="B52" s="7" t="s">
        <v>166</v>
      </c>
      <c r="C52" s="8">
        <v>4.309</v>
      </c>
      <c r="D52" s="7" t="s">
        <v>142</v>
      </c>
      <c r="E52" s="8">
        <v>2.268</v>
      </c>
      <c r="F52" s="7" t="s">
        <v>142</v>
      </c>
      <c r="G52" s="8">
        <v>2.268</v>
      </c>
      <c r="H52" s="7" t="s">
        <v>167</v>
      </c>
      <c r="I52" s="8">
        <v>3.402</v>
      </c>
    </row>
    <row r="53" spans="1:9" ht="38.25">
      <c r="A53" s="6" t="s">
        <v>168</v>
      </c>
      <c r="B53" s="7" t="s">
        <v>166</v>
      </c>
      <c r="C53" s="8">
        <v>4.309</v>
      </c>
      <c r="D53" s="7" t="s">
        <v>142</v>
      </c>
      <c r="E53" s="8">
        <v>2.268</v>
      </c>
      <c r="F53" s="7" t="s">
        <v>142</v>
      </c>
      <c r="G53" s="8">
        <v>2.268</v>
      </c>
      <c r="H53" s="7" t="s">
        <v>167</v>
      </c>
      <c r="I53" s="8">
        <v>3.402</v>
      </c>
    </row>
    <row r="54" spans="1:9" ht="25.5">
      <c r="A54" s="6" t="s">
        <v>63</v>
      </c>
      <c r="B54" s="7" t="s">
        <v>130</v>
      </c>
      <c r="C54" s="8">
        <v>0.794</v>
      </c>
      <c r="D54" s="7" t="s">
        <v>103</v>
      </c>
      <c r="E54" s="8">
        <v>0.34</v>
      </c>
      <c r="F54" s="7" t="s">
        <v>103</v>
      </c>
      <c r="G54" s="8">
        <v>0.34</v>
      </c>
      <c r="H54" s="7" t="s">
        <v>112</v>
      </c>
      <c r="I54" s="8">
        <v>0.5670000000000001</v>
      </c>
    </row>
    <row r="55" spans="1:9" ht="14.25">
      <c r="A55" s="6" t="s">
        <v>169</v>
      </c>
      <c r="B55" s="7" t="s">
        <v>96</v>
      </c>
      <c r="C55" s="8">
        <v>4.536</v>
      </c>
      <c r="D55" s="7" t="s">
        <v>129</v>
      </c>
      <c r="E55" s="8">
        <v>1.361</v>
      </c>
      <c r="F55" s="7" t="s">
        <v>129</v>
      </c>
      <c r="G55" s="8">
        <v>1.361</v>
      </c>
      <c r="H55" s="7" t="s">
        <v>170</v>
      </c>
      <c r="I55" s="8">
        <v>2.948</v>
      </c>
    </row>
    <row r="56" spans="1:9" ht="38.25">
      <c r="A56" s="6" t="s">
        <v>171</v>
      </c>
      <c r="B56" s="7" t="s">
        <v>112</v>
      </c>
      <c r="C56" s="8">
        <v>0.567</v>
      </c>
      <c r="D56" s="7" t="s">
        <v>103</v>
      </c>
      <c r="E56" s="8">
        <v>0.34</v>
      </c>
      <c r="F56" s="7" t="s">
        <v>103</v>
      </c>
      <c r="G56" s="8">
        <v>0.34</v>
      </c>
      <c r="H56" s="7" t="s">
        <v>92</v>
      </c>
      <c r="I56" s="8">
        <v>0.454</v>
      </c>
    </row>
    <row r="57" spans="1:9" ht="14.25">
      <c r="A57" s="6" t="s">
        <v>172</v>
      </c>
      <c r="B57" s="7" t="s">
        <v>95</v>
      </c>
      <c r="C57" s="8">
        <v>13.608</v>
      </c>
      <c r="D57" s="7" t="s">
        <v>146</v>
      </c>
      <c r="E57" s="8">
        <v>9.072</v>
      </c>
      <c r="F57" s="7" t="s">
        <v>146</v>
      </c>
      <c r="G57" s="8">
        <v>9.072</v>
      </c>
      <c r="H57" s="7" t="s">
        <v>164</v>
      </c>
      <c r="I57" s="8">
        <v>11.34</v>
      </c>
    </row>
    <row r="58" spans="1:9" ht="25.5">
      <c r="A58" s="6" t="s">
        <v>173</v>
      </c>
      <c r="B58" s="7" t="s">
        <v>129</v>
      </c>
      <c r="C58" s="8">
        <v>1.361</v>
      </c>
      <c r="D58" s="7" t="s">
        <v>112</v>
      </c>
      <c r="E58" s="8">
        <v>0.567</v>
      </c>
      <c r="F58" s="7" t="s">
        <v>112</v>
      </c>
      <c r="G58" s="8">
        <v>0.5670000000000001</v>
      </c>
      <c r="H58" s="7" t="s">
        <v>91</v>
      </c>
      <c r="I58" s="8">
        <v>0.907</v>
      </c>
    </row>
    <row r="59" spans="1:9" ht="25.5">
      <c r="A59" s="6" t="s">
        <v>174</v>
      </c>
      <c r="B59" s="7" t="s">
        <v>175</v>
      </c>
      <c r="C59" s="8">
        <v>27.216</v>
      </c>
      <c r="D59" s="7" t="s">
        <v>146</v>
      </c>
      <c r="E59" s="8">
        <v>9.072</v>
      </c>
      <c r="F59" s="7" t="s">
        <v>146</v>
      </c>
      <c r="G59" s="8">
        <v>9.072</v>
      </c>
      <c r="H59" s="7" t="s">
        <v>176</v>
      </c>
      <c r="I59" s="8">
        <v>18.144</v>
      </c>
    </row>
    <row r="60" spans="1:9" ht="14.25">
      <c r="A60" s="6" t="s">
        <v>177</v>
      </c>
      <c r="B60" s="7" t="s">
        <v>130</v>
      </c>
      <c r="C60" s="8">
        <v>0.793</v>
      </c>
      <c r="D60" s="7" t="s">
        <v>110</v>
      </c>
      <c r="E60" s="8">
        <v>0.397</v>
      </c>
      <c r="F60" s="7" t="s">
        <v>110</v>
      </c>
      <c r="G60" s="8">
        <v>0.397</v>
      </c>
      <c r="H60" s="7" t="s">
        <v>105</v>
      </c>
      <c r="I60" s="8">
        <v>0.624</v>
      </c>
    </row>
    <row r="61" spans="1:9" ht="25.5">
      <c r="A61" s="6" t="s">
        <v>69</v>
      </c>
      <c r="B61" s="7" t="s">
        <v>112</v>
      </c>
      <c r="C61" s="8">
        <v>0.567</v>
      </c>
      <c r="D61" s="7" t="s">
        <v>126</v>
      </c>
      <c r="E61" s="8">
        <v>0.227</v>
      </c>
      <c r="F61" s="7" t="s">
        <v>126</v>
      </c>
      <c r="G61" s="8">
        <v>0.227</v>
      </c>
      <c r="H61" s="7" t="s">
        <v>92</v>
      </c>
      <c r="I61" s="8">
        <v>0.454</v>
      </c>
    </row>
    <row r="62" spans="1:9" ht="14.25">
      <c r="A62" s="6" t="s">
        <v>70</v>
      </c>
      <c r="B62" s="7" t="s">
        <v>130</v>
      </c>
      <c r="C62" s="8">
        <v>0.794</v>
      </c>
      <c r="D62" s="7" t="s">
        <v>119</v>
      </c>
      <c r="E62" s="8">
        <v>0.51</v>
      </c>
      <c r="F62" s="7" t="s">
        <v>110</v>
      </c>
      <c r="G62" s="8">
        <v>0.397</v>
      </c>
      <c r="H62" s="7" t="s">
        <v>112</v>
      </c>
      <c r="I62" s="8">
        <v>0.5670000000000001</v>
      </c>
    </row>
    <row r="63" spans="1:9" ht="25.5">
      <c r="A63" s="6" t="s">
        <v>178</v>
      </c>
      <c r="B63" s="7" t="s">
        <v>107</v>
      </c>
      <c r="C63" s="8">
        <v>2.608</v>
      </c>
      <c r="D63" s="7" t="s">
        <v>179</v>
      </c>
      <c r="E63" s="8">
        <v>1.588</v>
      </c>
      <c r="F63" s="7" t="s">
        <v>179</v>
      </c>
      <c r="G63" s="8">
        <v>1.588</v>
      </c>
      <c r="H63" s="7" t="s">
        <v>99</v>
      </c>
      <c r="I63" s="8">
        <v>2.041</v>
      </c>
    </row>
    <row r="64" spans="1:9" ht="25.5">
      <c r="A64" s="6" t="s">
        <v>72</v>
      </c>
      <c r="B64" s="7" t="s">
        <v>92</v>
      </c>
      <c r="C64" s="8">
        <v>0.454</v>
      </c>
      <c r="D64" s="7" t="s">
        <v>126</v>
      </c>
      <c r="E64" s="8">
        <v>0.227</v>
      </c>
      <c r="F64" s="7" t="s">
        <v>126</v>
      </c>
      <c r="G64" s="8">
        <v>0.227</v>
      </c>
      <c r="H64" s="7" t="s">
        <v>103</v>
      </c>
      <c r="I64" s="8">
        <v>0.34</v>
      </c>
    </row>
  </sheetData>
  <sheetProtection/>
  <mergeCells count="4">
    <mergeCell ref="B1:C1"/>
    <mergeCell ref="D1:E1"/>
    <mergeCell ref="F1:G1"/>
    <mergeCell ref="H1:I1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:I61"/>
    </sheetView>
  </sheetViews>
  <sheetFormatPr defaultColWidth="9.00390625" defaultRowHeight="14.25"/>
  <cols>
    <col min="1" max="16384" width="9.00390625" style="1" customWidth="1"/>
  </cols>
  <sheetData>
    <row r="1" spans="1:9" ht="14.25">
      <c r="A1" s="2" t="s">
        <v>83</v>
      </c>
      <c r="B1" s="69" t="s">
        <v>84</v>
      </c>
      <c r="C1" s="69"/>
      <c r="D1" s="69" t="s">
        <v>85</v>
      </c>
      <c r="E1" s="69"/>
      <c r="F1" s="69" t="s">
        <v>86</v>
      </c>
      <c r="G1" s="69"/>
      <c r="H1" s="69" t="s">
        <v>87</v>
      </c>
      <c r="I1" s="69"/>
    </row>
    <row r="2" spans="1:9" ht="14.25">
      <c r="A2" s="3"/>
      <c r="B2" s="4" t="s">
        <v>88</v>
      </c>
      <c r="C2" s="5" t="s">
        <v>89</v>
      </c>
      <c r="D2" s="4" t="s">
        <v>88</v>
      </c>
      <c r="E2" s="5" t="s">
        <v>89</v>
      </c>
      <c r="F2" s="4" t="s">
        <v>88</v>
      </c>
      <c r="G2" s="5" t="s">
        <v>89</v>
      </c>
      <c r="H2" s="4" t="s">
        <v>88</v>
      </c>
      <c r="I2" s="5" t="s">
        <v>89</v>
      </c>
    </row>
    <row r="3" spans="1:9" ht="25.5">
      <c r="A3" s="3" t="s">
        <v>74</v>
      </c>
      <c r="B3" s="4" t="s">
        <v>93</v>
      </c>
      <c r="C3" s="5">
        <v>0.68</v>
      </c>
      <c r="D3" s="4" t="s">
        <v>103</v>
      </c>
      <c r="E3" s="5">
        <v>0.34</v>
      </c>
      <c r="F3" s="4" t="s">
        <v>103</v>
      </c>
      <c r="G3" s="5">
        <v>0.34</v>
      </c>
      <c r="H3" s="4" t="s">
        <v>112</v>
      </c>
      <c r="I3" s="5">
        <v>0.567</v>
      </c>
    </row>
    <row r="4" spans="1:9" ht="14.25">
      <c r="A4" s="6" t="s">
        <v>94</v>
      </c>
      <c r="B4" s="7" t="s">
        <v>95</v>
      </c>
      <c r="C4" s="8">
        <v>13.608</v>
      </c>
      <c r="D4" s="7" t="s">
        <v>96</v>
      </c>
      <c r="E4" s="8">
        <v>4.536</v>
      </c>
      <c r="F4" s="4" t="s">
        <v>96</v>
      </c>
      <c r="G4" s="5">
        <v>4.536</v>
      </c>
      <c r="H4" s="7" t="s">
        <v>146</v>
      </c>
      <c r="I4" s="8">
        <v>9.072</v>
      </c>
    </row>
    <row r="5" spans="1:9" ht="14.25">
      <c r="A5" s="6" t="s">
        <v>14</v>
      </c>
      <c r="B5" s="7" t="s">
        <v>98</v>
      </c>
      <c r="C5" s="8">
        <v>4.082</v>
      </c>
      <c r="D5" s="7" t="s">
        <v>99</v>
      </c>
      <c r="E5" s="9">
        <v>2.041</v>
      </c>
      <c r="F5" s="4" t="s">
        <v>100</v>
      </c>
      <c r="G5" s="5">
        <v>1.134</v>
      </c>
      <c r="H5" s="7" t="s">
        <v>180</v>
      </c>
      <c r="I5" s="8">
        <v>3.175</v>
      </c>
    </row>
    <row r="6" spans="1:9" ht="25.5">
      <c r="A6" s="6" t="s">
        <v>15</v>
      </c>
      <c r="B6" s="7" t="s">
        <v>109</v>
      </c>
      <c r="C6" s="8">
        <v>1.701</v>
      </c>
      <c r="D6" s="7" t="s">
        <v>143</v>
      </c>
      <c r="E6" s="8">
        <v>0.85</v>
      </c>
      <c r="F6" s="4" t="s">
        <v>130</v>
      </c>
      <c r="G6" s="5">
        <v>0.794</v>
      </c>
      <c r="H6" s="7" t="s">
        <v>129</v>
      </c>
      <c r="I6" s="8">
        <v>1.361</v>
      </c>
    </row>
    <row r="7" spans="1:9" ht="25.5">
      <c r="A7" s="6" t="s">
        <v>104</v>
      </c>
      <c r="B7" s="7" t="s">
        <v>181</v>
      </c>
      <c r="C7" s="8">
        <v>1.928</v>
      </c>
      <c r="D7" s="7" t="s">
        <v>152</v>
      </c>
      <c r="E7" s="8">
        <v>0.964</v>
      </c>
      <c r="F7" s="4" t="s">
        <v>91</v>
      </c>
      <c r="G7" s="5">
        <v>0.907</v>
      </c>
      <c r="H7" s="7" t="s">
        <v>123</v>
      </c>
      <c r="I7" s="8">
        <v>1.474</v>
      </c>
    </row>
    <row r="8" spans="1:9" ht="25.5">
      <c r="A8" s="6" t="s">
        <v>106</v>
      </c>
      <c r="B8" s="7" t="s">
        <v>140</v>
      </c>
      <c r="C8" s="8">
        <v>1.814</v>
      </c>
      <c r="D8" s="7" t="s">
        <v>91</v>
      </c>
      <c r="E8" s="8">
        <v>0.907</v>
      </c>
      <c r="F8" s="4" t="s">
        <v>92</v>
      </c>
      <c r="G8" s="5">
        <v>0.454</v>
      </c>
      <c r="H8" s="7" t="s">
        <v>108</v>
      </c>
      <c r="I8" s="8">
        <v>1.304</v>
      </c>
    </row>
    <row r="9" spans="1:9" ht="25.5">
      <c r="A9" s="6" t="s">
        <v>18</v>
      </c>
      <c r="B9" s="7" t="s">
        <v>129</v>
      </c>
      <c r="C9" s="8">
        <v>1.361</v>
      </c>
      <c r="D9" s="7" t="s">
        <v>92</v>
      </c>
      <c r="E9" s="8">
        <v>0.454</v>
      </c>
      <c r="F9" s="4" t="s">
        <v>92</v>
      </c>
      <c r="G9" s="5">
        <v>0.454</v>
      </c>
      <c r="H9" s="7" t="s">
        <v>100</v>
      </c>
      <c r="I9" s="8">
        <v>1.134</v>
      </c>
    </row>
    <row r="10" spans="1:9" ht="25.5">
      <c r="A10" s="6" t="s">
        <v>20</v>
      </c>
      <c r="B10" s="7" t="s">
        <v>129</v>
      </c>
      <c r="C10" s="8">
        <v>1.361</v>
      </c>
      <c r="D10" s="7" t="s">
        <v>92</v>
      </c>
      <c r="E10" s="8">
        <v>0.454</v>
      </c>
      <c r="F10" s="4" t="s">
        <v>92</v>
      </c>
      <c r="G10" s="5">
        <v>0.454</v>
      </c>
      <c r="H10" s="7" t="s">
        <v>91</v>
      </c>
      <c r="I10" s="8">
        <v>0.907</v>
      </c>
    </row>
    <row r="11" spans="1:9" ht="14.25">
      <c r="A11" s="6" t="s">
        <v>113</v>
      </c>
      <c r="B11" s="7" t="s">
        <v>140</v>
      </c>
      <c r="C11" s="8">
        <v>1.814</v>
      </c>
      <c r="D11" s="7" t="s">
        <v>91</v>
      </c>
      <c r="E11" s="8">
        <v>0.907</v>
      </c>
      <c r="F11" s="4" t="s">
        <v>91</v>
      </c>
      <c r="G11" s="5">
        <v>0.907</v>
      </c>
      <c r="H11" s="7" t="s">
        <v>129</v>
      </c>
      <c r="I11" s="8">
        <v>1.361</v>
      </c>
    </row>
    <row r="12" spans="1:9" ht="14.25">
      <c r="A12" s="6" t="s">
        <v>114</v>
      </c>
      <c r="B12" s="7" t="s">
        <v>182</v>
      </c>
      <c r="C12" s="8">
        <v>6.577</v>
      </c>
      <c r="D12" s="7" t="s">
        <v>98</v>
      </c>
      <c r="E12" s="8">
        <v>4.082</v>
      </c>
      <c r="F12" s="4" t="s">
        <v>98</v>
      </c>
      <c r="G12" s="5">
        <v>4.082</v>
      </c>
      <c r="H12" s="7" t="s">
        <v>183</v>
      </c>
      <c r="I12" s="8">
        <v>5.67</v>
      </c>
    </row>
    <row r="13" spans="1:9" ht="14.25">
      <c r="A13" s="6" t="s">
        <v>118</v>
      </c>
      <c r="B13" s="7" t="s">
        <v>158</v>
      </c>
      <c r="C13" s="8">
        <v>3.856</v>
      </c>
      <c r="D13" s="7" t="s">
        <v>181</v>
      </c>
      <c r="E13" s="8">
        <v>1.928</v>
      </c>
      <c r="F13" s="4" t="s">
        <v>142</v>
      </c>
      <c r="G13" s="5">
        <v>2.268</v>
      </c>
      <c r="H13" s="7" t="s">
        <v>167</v>
      </c>
      <c r="I13" s="8">
        <v>3.402</v>
      </c>
    </row>
    <row r="14" spans="1:9" ht="14.25">
      <c r="A14" s="6" t="s">
        <v>24</v>
      </c>
      <c r="B14" s="7" t="s">
        <v>155</v>
      </c>
      <c r="C14" s="8">
        <v>7.257</v>
      </c>
      <c r="D14" s="7" t="s">
        <v>116</v>
      </c>
      <c r="E14" s="9">
        <v>3.629</v>
      </c>
      <c r="F14" s="4" t="s">
        <v>142</v>
      </c>
      <c r="G14" s="5">
        <v>2.268</v>
      </c>
      <c r="H14" s="7" t="s">
        <v>156</v>
      </c>
      <c r="I14" s="8">
        <v>5.443</v>
      </c>
    </row>
    <row r="15" spans="1:9" ht="14.25">
      <c r="A15" s="6" t="s">
        <v>75</v>
      </c>
      <c r="B15" s="7" t="s">
        <v>92</v>
      </c>
      <c r="C15" s="8">
        <v>0.454</v>
      </c>
      <c r="D15" s="7" t="s">
        <v>103</v>
      </c>
      <c r="E15" s="8">
        <v>0.34</v>
      </c>
      <c r="F15" s="4" t="s">
        <v>103</v>
      </c>
      <c r="G15" s="5">
        <v>0.34</v>
      </c>
      <c r="H15" s="7" t="s">
        <v>92</v>
      </c>
      <c r="I15" s="8">
        <v>0.454</v>
      </c>
    </row>
    <row r="16" spans="1:9" ht="14.25">
      <c r="A16" s="6" t="s">
        <v>25</v>
      </c>
      <c r="B16" s="7" t="s">
        <v>175</v>
      </c>
      <c r="C16" s="8">
        <v>27.216</v>
      </c>
      <c r="D16" s="7" t="s">
        <v>95</v>
      </c>
      <c r="E16" s="8">
        <v>13.608</v>
      </c>
      <c r="F16" s="4" t="s">
        <v>146</v>
      </c>
      <c r="G16" s="5">
        <v>9.072</v>
      </c>
      <c r="H16" s="7" t="s">
        <v>184</v>
      </c>
      <c r="I16" s="8">
        <v>20.412</v>
      </c>
    </row>
    <row r="17" spans="1:9" ht="14.25">
      <c r="A17" s="6" t="s">
        <v>26</v>
      </c>
      <c r="B17" s="7" t="s">
        <v>92</v>
      </c>
      <c r="C17" s="8">
        <v>0.454</v>
      </c>
      <c r="D17" s="7" t="s">
        <v>126</v>
      </c>
      <c r="E17" s="8">
        <v>0.227</v>
      </c>
      <c r="F17" s="4" t="s">
        <v>126</v>
      </c>
      <c r="G17" s="5">
        <v>0.227</v>
      </c>
      <c r="H17" s="7" t="s">
        <v>134</v>
      </c>
      <c r="I17" s="8">
        <v>0.369</v>
      </c>
    </row>
    <row r="18" spans="1:9" ht="38.25">
      <c r="A18" s="6" t="s">
        <v>127</v>
      </c>
      <c r="B18" s="7" t="s">
        <v>129</v>
      </c>
      <c r="C18" s="8">
        <v>1.361</v>
      </c>
      <c r="D18" s="7" t="s">
        <v>91</v>
      </c>
      <c r="E18" s="8">
        <v>0.907</v>
      </c>
      <c r="F18" s="4" t="s">
        <v>91</v>
      </c>
      <c r="G18" s="5">
        <v>0.907</v>
      </c>
      <c r="H18" s="7" t="s">
        <v>128</v>
      </c>
      <c r="I18" s="8">
        <v>1.191</v>
      </c>
    </row>
    <row r="19" spans="1:9" ht="14.25">
      <c r="A19" s="6" t="s">
        <v>27</v>
      </c>
      <c r="B19" s="7" t="s">
        <v>122</v>
      </c>
      <c r="C19" s="8">
        <v>1.077</v>
      </c>
      <c r="D19" s="7" t="s">
        <v>148</v>
      </c>
      <c r="E19" s="8">
        <v>0.539</v>
      </c>
      <c r="F19" s="4" t="s">
        <v>92</v>
      </c>
      <c r="G19" s="5">
        <v>0.454</v>
      </c>
      <c r="H19" s="7" t="s">
        <v>91</v>
      </c>
      <c r="I19" s="8">
        <v>0.907</v>
      </c>
    </row>
    <row r="20" spans="1:9" ht="25.5">
      <c r="A20" s="6" t="s">
        <v>185</v>
      </c>
      <c r="B20" s="7" t="s">
        <v>140</v>
      </c>
      <c r="C20" s="8">
        <v>1.814</v>
      </c>
      <c r="D20" s="7" t="s">
        <v>103</v>
      </c>
      <c r="E20" s="8">
        <v>0.34</v>
      </c>
      <c r="F20" s="4" t="s">
        <v>103</v>
      </c>
      <c r="G20" s="5">
        <v>0.34</v>
      </c>
      <c r="H20" s="7" t="s">
        <v>120</v>
      </c>
      <c r="I20" s="8">
        <v>0.737</v>
      </c>
    </row>
    <row r="21" spans="1:9" ht="14.25">
      <c r="A21" s="6" t="s">
        <v>28</v>
      </c>
      <c r="B21" s="7" t="s">
        <v>186</v>
      </c>
      <c r="C21" s="8">
        <v>1.247</v>
      </c>
      <c r="D21" s="7" t="s">
        <v>105</v>
      </c>
      <c r="E21" s="9">
        <v>0.624</v>
      </c>
      <c r="F21" s="4" t="s">
        <v>103</v>
      </c>
      <c r="G21" s="5">
        <v>0.34</v>
      </c>
      <c r="H21" s="7" t="s">
        <v>91</v>
      </c>
      <c r="I21" s="8">
        <v>0.907</v>
      </c>
    </row>
    <row r="22" spans="1:9" ht="25.5">
      <c r="A22" s="6" t="s">
        <v>131</v>
      </c>
      <c r="B22" s="7" t="s">
        <v>119</v>
      </c>
      <c r="C22" s="8">
        <v>0.51</v>
      </c>
      <c r="D22" s="7" t="s">
        <v>187</v>
      </c>
      <c r="E22" s="9">
        <v>0.255</v>
      </c>
      <c r="F22" s="4" t="s">
        <v>137</v>
      </c>
      <c r="G22" s="5">
        <v>0.284</v>
      </c>
      <c r="H22" s="7" t="s">
        <v>163</v>
      </c>
      <c r="I22" s="8">
        <v>0.425</v>
      </c>
    </row>
    <row r="23" spans="1:9" ht="25.5">
      <c r="A23" s="6" t="s">
        <v>132</v>
      </c>
      <c r="B23" s="7" t="s">
        <v>143</v>
      </c>
      <c r="C23" s="8">
        <v>0.85</v>
      </c>
      <c r="D23" s="7" t="s">
        <v>163</v>
      </c>
      <c r="E23" s="8">
        <v>0.425</v>
      </c>
      <c r="F23" s="4" t="s">
        <v>103</v>
      </c>
      <c r="G23" s="5">
        <v>0.34</v>
      </c>
      <c r="H23" s="7" t="s">
        <v>93</v>
      </c>
      <c r="I23" s="8">
        <v>0.68</v>
      </c>
    </row>
    <row r="24" spans="1:9" ht="25.5">
      <c r="A24" s="6" t="s">
        <v>77</v>
      </c>
      <c r="B24" s="7" t="s">
        <v>119</v>
      </c>
      <c r="C24" s="8">
        <v>0.51</v>
      </c>
      <c r="D24" s="7" t="s">
        <v>137</v>
      </c>
      <c r="E24" s="8">
        <v>0.28400000000000003</v>
      </c>
      <c r="F24" s="4" t="s">
        <v>137</v>
      </c>
      <c r="G24" s="5">
        <v>0.284</v>
      </c>
      <c r="H24" s="7" t="s">
        <v>92</v>
      </c>
      <c r="I24" s="8">
        <v>0.454</v>
      </c>
    </row>
    <row r="25" spans="1:9" ht="25.5">
      <c r="A25" s="6" t="s">
        <v>188</v>
      </c>
      <c r="B25" s="7" t="s">
        <v>108</v>
      </c>
      <c r="C25" s="8">
        <v>1.304</v>
      </c>
      <c r="D25" s="7" t="s">
        <v>93</v>
      </c>
      <c r="E25" s="8">
        <v>0.68</v>
      </c>
      <c r="F25" s="4" t="s">
        <v>93</v>
      </c>
      <c r="G25" s="5">
        <v>0.68</v>
      </c>
      <c r="H25" s="7" t="s">
        <v>122</v>
      </c>
      <c r="I25" s="8">
        <v>1.077</v>
      </c>
    </row>
    <row r="26" spans="1:9" ht="14.25">
      <c r="A26" s="6" t="s">
        <v>136</v>
      </c>
      <c r="B26" s="7" t="s">
        <v>189</v>
      </c>
      <c r="C26" s="8">
        <v>2.381</v>
      </c>
      <c r="D26" s="7" t="s">
        <v>128</v>
      </c>
      <c r="E26" s="9">
        <v>1.191</v>
      </c>
      <c r="F26" s="4" t="s">
        <v>91</v>
      </c>
      <c r="G26" s="5">
        <v>0.907</v>
      </c>
      <c r="H26" s="7" t="s">
        <v>99</v>
      </c>
      <c r="I26" s="8">
        <v>2.041</v>
      </c>
    </row>
    <row r="27" spans="1:9" ht="14.25">
      <c r="A27" s="6" t="s">
        <v>33</v>
      </c>
      <c r="B27" s="7" t="s">
        <v>116</v>
      </c>
      <c r="C27" s="8">
        <v>3.629</v>
      </c>
      <c r="D27" s="7" t="s">
        <v>91</v>
      </c>
      <c r="E27" s="8">
        <v>0.907</v>
      </c>
      <c r="F27" s="4" t="s">
        <v>91</v>
      </c>
      <c r="G27" s="5">
        <v>0.907</v>
      </c>
      <c r="H27" s="7" t="s">
        <v>180</v>
      </c>
      <c r="I27" s="8">
        <v>3.175</v>
      </c>
    </row>
    <row r="28" spans="1:9" ht="14.25">
      <c r="A28" s="6" t="s">
        <v>35</v>
      </c>
      <c r="B28" s="7" t="s">
        <v>109</v>
      </c>
      <c r="C28" s="8">
        <v>1.701</v>
      </c>
      <c r="D28" s="7" t="s">
        <v>143</v>
      </c>
      <c r="E28" s="8">
        <v>0.85</v>
      </c>
      <c r="F28" s="4" t="s">
        <v>92</v>
      </c>
      <c r="G28" s="5">
        <v>0.454</v>
      </c>
      <c r="H28" s="7" t="s">
        <v>108</v>
      </c>
      <c r="I28" s="8">
        <v>1.304</v>
      </c>
    </row>
    <row r="29" spans="1:9" ht="14.25">
      <c r="A29" s="6" t="s">
        <v>37</v>
      </c>
      <c r="B29" s="7" t="s">
        <v>190</v>
      </c>
      <c r="C29" s="8">
        <v>11.793</v>
      </c>
      <c r="D29" s="7" t="s">
        <v>115</v>
      </c>
      <c r="E29" s="8">
        <v>6.35</v>
      </c>
      <c r="F29" s="4" t="s">
        <v>115</v>
      </c>
      <c r="G29" s="5">
        <v>6.35</v>
      </c>
      <c r="H29" s="7" t="s">
        <v>191</v>
      </c>
      <c r="I29" s="8">
        <v>9.525</v>
      </c>
    </row>
    <row r="30" spans="1:9" ht="25.5">
      <c r="A30" s="6" t="s">
        <v>141</v>
      </c>
      <c r="B30" s="7" t="s">
        <v>179</v>
      </c>
      <c r="C30" s="8">
        <v>1.588</v>
      </c>
      <c r="D30" s="7" t="s">
        <v>92</v>
      </c>
      <c r="E30" s="8">
        <v>0.454</v>
      </c>
      <c r="F30" s="4" t="s">
        <v>92</v>
      </c>
      <c r="G30" s="5">
        <v>0.454</v>
      </c>
      <c r="H30" s="7" t="s">
        <v>100</v>
      </c>
      <c r="I30" s="8">
        <v>1.134</v>
      </c>
    </row>
    <row r="31" spans="1:9" ht="14.25">
      <c r="A31" s="6" t="s">
        <v>39</v>
      </c>
      <c r="B31" s="7" t="s">
        <v>143</v>
      </c>
      <c r="C31" s="8">
        <v>0.85</v>
      </c>
      <c r="D31" s="7" t="s">
        <v>192</v>
      </c>
      <c r="E31" s="9">
        <v>0.652</v>
      </c>
      <c r="F31" s="4" t="s">
        <v>103</v>
      </c>
      <c r="G31" s="5">
        <v>0.34</v>
      </c>
      <c r="H31" s="7" t="s">
        <v>93</v>
      </c>
      <c r="I31" s="8">
        <v>0.68</v>
      </c>
    </row>
    <row r="32" spans="1:9" ht="14.25">
      <c r="A32" s="6" t="s">
        <v>144</v>
      </c>
      <c r="B32" s="7" t="s">
        <v>120</v>
      </c>
      <c r="C32" s="8">
        <v>0.737</v>
      </c>
      <c r="D32" s="7" t="s">
        <v>134</v>
      </c>
      <c r="E32" s="8">
        <v>0.369</v>
      </c>
      <c r="F32" s="4" t="s">
        <v>103</v>
      </c>
      <c r="G32" s="5">
        <v>0.34</v>
      </c>
      <c r="H32" s="7" t="s">
        <v>105</v>
      </c>
      <c r="I32" s="8">
        <v>0.624</v>
      </c>
    </row>
    <row r="33" spans="1:9" ht="38.25">
      <c r="A33" s="6" t="s">
        <v>147</v>
      </c>
      <c r="B33" s="7" t="s">
        <v>143</v>
      </c>
      <c r="C33" s="8">
        <v>0.85</v>
      </c>
      <c r="D33" s="7" t="s">
        <v>163</v>
      </c>
      <c r="E33" s="8">
        <v>0.425</v>
      </c>
      <c r="F33" s="4" t="s">
        <v>103</v>
      </c>
      <c r="G33" s="5">
        <v>0.34</v>
      </c>
      <c r="H33" s="7" t="s">
        <v>105</v>
      </c>
      <c r="I33" s="8">
        <v>0.624</v>
      </c>
    </row>
    <row r="34" spans="1:9" ht="38.25">
      <c r="A34" s="6" t="s">
        <v>44</v>
      </c>
      <c r="B34" s="7" t="s">
        <v>93</v>
      </c>
      <c r="C34" s="8">
        <v>0.68</v>
      </c>
      <c r="D34" s="7" t="s">
        <v>103</v>
      </c>
      <c r="E34" s="8">
        <v>0.34</v>
      </c>
      <c r="F34" s="4" t="s">
        <v>103</v>
      </c>
      <c r="G34" s="5">
        <v>0.34</v>
      </c>
      <c r="H34" s="7" t="s">
        <v>112</v>
      </c>
      <c r="I34" s="8">
        <v>0.5670000000000001</v>
      </c>
    </row>
    <row r="35" spans="1:9" ht="38.25">
      <c r="A35" s="6" t="s">
        <v>149</v>
      </c>
      <c r="B35" s="7" t="s">
        <v>142</v>
      </c>
      <c r="C35" s="8">
        <v>2.268</v>
      </c>
      <c r="D35" s="7" t="s">
        <v>100</v>
      </c>
      <c r="E35" s="9">
        <v>1.134</v>
      </c>
      <c r="F35" s="4" t="s">
        <v>93</v>
      </c>
      <c r="G35" s="5">
        <v>0.68</v>
      </c>
      <c r="H35" s="7" t="s">
        <v>109</v>
      </c>
      <c r="I35" s="8">
        <v>1.701</v>
      </c>
    </row>
    <row r="36" spans="1:9" ht="38.25">
      <c r="A36" s="6" t="s">
        <v>151</v>
      </c>
      <c r="B36" s="7" t="s">
        <v>152</v>
      </c>
      <c r="C36" s="8">
        <v>0.964</v>
      </c>
      <c r="D36" s="7" t="s">
        <v>153</v>
      </c>
      <c r="E36" s="8">
        <v>0.482</v>
      </c>
      <c r="F36" s="4" t="s">
        <v>92</v>
      </c>
      <c r="G36" s="5">
        <v>0.454</v>
      </c>
      <c r="H36" s="7" t="s">
        <v>120</v>
      </c>
      <c r="I36" s="8">
        <v>0.737</v>
      </c>
    </row>
    <row r="37" spans="1:9" ht="14.25">
      <c r="A37" s="6" t="s">
        <v>47</v>
      </c>
      <c r="B37" s="7" t="s">
        <v>122</v>
      </c>
      <c r="C37" s="8">
        <v>1.077</v>
      </c>
      <c r="D37" s="7" t="s">
        <v>148</v>
      </c>
      <c r="E37" s="9">
        <v>0.539</v>
      </c>
      <c r="F37" s="4" t="s">
        <v>92</v>
      </c>
      <c r="G37" s="5">
        <v>0.454</v>
      </c>
      <c r="H37" s="7" t="s">
        <v>143</v>
      </c>
      <c r="I37" s="8">
        <v>0.85</v>
      </c>
    </row>
    <row r="38" spans="1:9" ht="14.25">
      <c r="A38" s="6" t="s">
        <v>48</v>
      </c>
      <c r="B38" s="7" t="s">
        <v>193</v>
      </c>
      <c r="C38" s="8">
        <v>7.711</v>
      </c>
      <c r="D38" s="7" t="s">
        <v>158</v>
      </c>
      <c r="E38" s="8">
        <v>3.856</v>
      </c>
      <c r="F38" s="4" t="s">
        <v>142</v>
      </c>
      <c r="G38" s="5">
        <v>2.268</v>
      </c>
      <c r="H38" s="7" t="s">
        <v>194</v>
      </c>
      <c r="I38" s="8">
        <v>5.897</v>
      </c>
    </row>
    <row r="39" spans="1:9" ht="14.25">
      <c r="A39" s="6" t="s">
        <v>49</v>
      </c>
      <c r="B39" s="7" t="s">
        <v>179</v>
      </c>
      <c r="C39" s="8">
        <v>1.588</v>
      </c>
      <c r="D39" s="7" t="s">
        <v>130</v>
      </c>
      <c r="E39" s="8">
        <v>0.794</v>
      </c>
      <c r="F39" s="4" t="s">
        <v>92</v>
      </c>
      <c r="G39" s="5">
        <v>0.454</v>
      </c>
      <c r="H39" s="7" t="s">
        <v>128</v>
      </c>
      <c r="I39" s="8">
        <v>1.191</v>
      </c>
    </row>
    <row r="40" spans="1:9" ht="25.5">
      <c r="A40" s="6" t="s">
        <v>154</v>
      </c>
      <c r="B40" s="7" t="s">
        <v>156</v>
      </c>
      <c r="C40" s="8">
        <v>5.443</v>
      </c>
      <c r="D40" s="7" t="s">
        <v>150</v>
      </c>
      <c r="E40" s="8">
        <v>2.721</v>
      </c>
      <c r="F40" s="4" t="s">
        <v>142</v>
      </c>
      <c r="G40" s="5">
        <v>2.268</v>
      </c>
      <c r="H40" s="7" t="s">
        <v>160</v>
      </c>
      <c r="I40" s="8">
        <v>4.763</v>
      </c>
    </row>
    <row r="41" spans="1:9" ht="25.5">
      <c r="A41" s="6" t="s">
        <v>51</v>
      </c>
      <c r="B41" s="7" t="s">
        <v>140</v>
      </c>
      <c r="C41" s="8">
        <v>1.814</v>
      </c>
      <c r="D41" s="7" t="s">
        <v>129</v>
      </c>
      <c r="E41" s="8">
        <v>1.361</v>
      </c>
      <c r="F41" s="4" t="s">
        <v>129</v>
      </c>
      <c r="G41" s="5">
        <v>1.361</v>
      </c>
      <c r="H41" s="7" t="s">
        <v>179</v>
      </c>
      <c r="I41" s="8">
        <v>1.588</v>
      </c>
    </row>
    <row r="42" spans="1:9" ht="38.25">
      <c r="A42" s="6" t="s">
        <v>53</v>
      </c>
      <c r="B42" s="7" t="s">
        <v>166</v>
      </c>
      <c r="C42" s="8">
        <v>4.309</v>
      </c>
      <c r="D42" s="7" t="s">
        <v>150</v>
      </c>
      <c r="E42" s="8">
        <v>2.722</v>
      </c>
      <c r="F42" s="4" t="s">
        <v>142</v>
      </c>
      <c r="G42" s="5">
        <v>2.268</v>
      </c>
      <c r="H42" s="7" t="s">
        <v>167</v>
      </c>
      <c r="I42" s="8">
        <v>3.402</v>
      </c>
    </row>
    <row r="43" spans="1:9" ht="25.5">
      <c r="A43" s="6" t="s">
        <v>54</v>
      </c>
      <c r="B43" s="7" t="s">
        <v>189</v>
      </c>
      <c r="C43" s="8">
        <v>2.381</v>
      </c>
      <c r="D43" s="7" t="s">
        <v>129</v>
      </c>
      <c r="E43" s="8">
        <v>1.361</v>
      </c>
      <c r="F43" s="4" t="s">
        <v>129</v>
      </c>
      <c r="G43" s="5">
        <v>1.361</v>
      </c>
      <c r="H43" s="7" t="s">
        <v>181</v>
      </c>
      <c r="I43" s="8">
        <v>1.928</v>
      </c>
    </row>
    <row r="44" spans="1:9" ht="38.25">
      <c r="A44" s="6" t="s">
        <v>159</v>
      </c>
      <c r="B44" s="7" t="s">
        <v>116</v>
      </c>
      <c r="C44" s="8">
        <v>3.629</v>
      </c>
      <c r="D44" s="7" t="s">
        <v>142</v>
      </c>
      <c r="E44" s="8">
        <v>2.268</v>
      </c>
      <c r="F44" s="4" t="s">
        <v>142</v>
      </c>
      <c r="G44" s="5">
        <v>2.268</v>
      </c>
      <c r="H44" s="7" t="s">
        <v>180</v>
      </c>
      <c r="I44" s="8">
        <v>3.175</v>
      </c>
    </row>
    <row r="45" spans="1:9" ht="38.25">
      <c r="A45" s="6" t="s">
        <v>161</v>
      </c>
      <c r="B45" s="7" t="s">
        <v>93</v>
      </c>
      <c r="C45" s="8">
        <v>0.68</v>
      </c>
      <c r="D45" s="7" t="s">
        <v>103</v>
      </c>
      <c r="E45" s="8">
        <v>0.34</v>
      </c>
      <c r="F45" s="4" t="s">
        <v>103</v>
      </c>
      <c r="G45" s="5">
        <v>0.34</v>
      </c>
      <c r="H45" s="7" t="s">
        <v>105</v>
      </c>
      <c r="I45" s="8">
        <v>0.624</v>
      </c>
    </row>
    <row r="46" spans="1:9" ht="14.25">
      <c r="A46" s="6" t="s">
        <v>59</v>
      </c>
      <c r="B46" s="7" t="s">
        <v>112</v>
      </c>
      <c r="C46" s="8">
        <v>0.567</v>
      </c>
      <c r="D46" s="7" t="s">
        <v>103</v>
      </c>
      <c r="E46" s="8">
        <v>0.34</v>
      </c>
      <c r="F46" s="4" t="s">
        <v>103</v>
      </c>
      <c r="G46" s="5">
        <v>0.34</v>
      </c>
      <c r="H46" s="7" t="s">
        <v>119</v>
      </c>
      <c r="I46" s="8">
        <v>0.51</v>
      </c>
    </row>
    <row r="47" spans="1:9" ht="25.5">
      <c r="A47" s="6" t="s">
        <v>60</v>
      </c>
      <c r="B47" s="7" t="s">
        <v>195</v>
      </c>
      <c r="C47" s="8">
        <v>45.359</v>
      </c>
      <c r="D47" s="7" t="s">
        <v>196</v>
      </c>
      <c r="E47" s="8">
        <v>22.679</v>
      </c>
      <c r="F47" s="4" t="s">
        <v>176</v>
      </c>
      <c r="G47" s="5">
        <v>18.144</v>
      </c>
      <c r="H47" s="7" t="s">
        <v>197</v>
      </c>
      <c r="I47" s="8">
        <v>36.287</v>
      </c>
    </row>
    <row r="48" spans="1:9" ht="38.25">
      <c r="A48" s="6" t="s">
        <v>198</v>
      </c>
      <c r="B48" s="7" t="s">
        <v>199</v>
      </c>
      <c r="C48" s="8">
        <v>113.398</v>
      </c>
      <c r="D48" s="7" t="s">
        <v>176</v>
      </c>
      <c r="E48" s="8">
        <v>18.144</v>
      </c>
      <c r="F48" s="4" t="s">
        <v>176</v>
      </c>
      <c r="G48" s="5">
        <v>18.144</v>
      </c>
      <c r="H48" s="7" t="s">
        <v>200</v>
      </c>
      <c r="I48" s="8">
        <v>90.718</v>
      </c>
    </row>
    <row r="49" spans="1:9" ht="25.5">
      <c r="A49" s="6" t="s">
        <v>201</v>
      </c>
      <c r="B49" s="7" t="s">
        <v>146</v>
      </c>
      <c r="C49" s="8">
        <v>9.072</v>
      </c>
      <c r="D49" s="7" t="s">
        <v>96</v>
      </c>
      <c r="E49" s="9">
        <v>4.536</v>
      </c>
      <c r="F49" s="4" t="s">
        <v>142</v>
      </c>
      <c r="G49" s="5">
        <v>2.268</v>
      </c>
      <c r="H49" s="7" t="s">
        <v>182</v>
      </c>
      <c r="I49" s="8">
        <v>6.577</v>
      </c>
    </row>
    <row r="50" spans="1:9" ht="38.25">
      <c r="A50" s="6" t="s">
        <v>168</v>
      </c>
      <c r="B50" s="7" t="s">
        <v>146</v>
      </c>
      <c r="C50" s="8">
        <v>9.072</v>
      </c>
      <c r="D50" s="7" t="s">
        <v>96</v>
      </c>
      <c r="E50" s="9">
        <v>4.536</v>
      </c>
      <c r="F50" s="4" t="s">
        <v>142</v>
      </c>
      <c r="G50" s="5">
        <v>2.268</v>
      </c>
      <c r="H50" s="7" t="s">
        <v>182</v>
      </c>
      <c r="I50" s="8">
        <v>6.577</v>
      </c>
    </row>
    <row r="51" spans="1:9" ht="25.5">
      <c r="A51" s="6" t="s">
        <v>63</v>
      </c>
      <c r="B51" s="7" t="s">
        <v>100</v>
      </c>
      <c r="C51" s="8">
        <v>1.134</v>
      </c>
      <c r="D51" s="7" t="s">
        <v>103</v>
      </c>
      <c r="E51" s="8">
        <v>0.34</v>
      </c>
      <c r="F51" s="4" t="s">
        <v>103</v>
      </c>
      <c r="G51" s="5">
        <v>0.34</v>
      </c>
      <c r="H51" s="7" t="s">
        <v>120</v>
      </c>
      <c r="I51" s="8">
        <v>0.737</v>
      </c>
    </row>
    <row r="52" spans="1:9" ht="14.25">
      <c r="A52" s="6" t="s">
        <v>169</v>
      </c>
      <c r="B52" s="7" t="s">
        <v>156</v>
      </c>
      <c r="C52" s="8">
        <v>5.443</v>
      </c>
      <c r="D52" s="7" t="s">
        <v>142</v>
      </c>
      <c r="E52" s="8">
        <v>2.268</v>
      </c>
      <c r="F52" s="4" t="s">
        <v>142</v>
      </c>
      <c r="G52" s="5">
        <v>2.268</v>
      </c>
      <c r="H52" s="7" t="s">
        <v>96</v>
      </c>
      <c r="I52" s="8">
        <v>4.536</v>
      </c>
    </row>
    <row r="53" spans="1:9" ht="14.25">
      <c r="A53" s="6" t="s">
        <v>172</v>
      </c>
      <c r="B53" s="7" t="s">
        <v>95</v>
      </c>
      <c r="C53" s="8">
        <v>13.608</v>
      </c>
      <c r="D53" s="7" t="s">
        <v>146</v>
      </c>
      <c r="E53" s="8">
        <v>9.072</v>
      </c>
      <c r="F53" s="4" t="s">
        <v>146</v>
      </c>
      <c r="G53" s="5">
        <v>9.072</v>
      </c>
      <c r="H53" s="7" t="s">
        <v>202</v>
      </c>
      <c r="I53" s="8">
        <v>12.247</v>
      </c>
    </row>
    <row r="54" spans="1:9" ht="25.5">
      <c r="A54" s="6" t="s">
        <v>173</v>
      </c>
      <c r="B54" s="7" t="s">
        <v>179</v>
      </c>
      <c r="C54" s="8">
        <v>1.588</v>
      </c>
      <c r="D54" s="7" t="s">
        <v>130</v>
      </c>
      <c r="E54" s="8">
        <v>0.794</v>
      </c>
      <c r="F54" s="4" t="s">
        <v>103</v>
      </c>
      <c r="G54" s="5">
        <v>0.34</v>
      </c>
      <c r="H54" s="7" t="s">
        <v>100</v>
      </c>
      <c r="I54" s="8">
        <v>1.134</v>
      </c>
    </row>
    <row r="55" spans="1:9" ht="14.25">
      <c r="A55" s="6" t="s">
        <v>177</v>
      </c>
      <c r="B55" s="7" t="s">
        <v>156</v>
      </c>
      <c r="C55" s="8">
        <v>5.443</v>
      </c>
      <c r="D55" s="7" t="s">
        <v>129</v>
      </c>
      <c r="E55" s="8">
        <v>1.361</v>
      </c>
      <c r="F55" s="4" t="s">
        <v>129</v>
      </c>
      <c r="G55" s="5">
        <v>1.361</v>
      </c>
      <c r="H55" s="7" t="s">
        <v>116</v>
      </c>
      <c r="I55" s="8">
        <v>3.629</v>
      </c>
    </row>
    <row r="56" spans="1:9" ht="25.5">
      <c r="A56" s="6" t="s">
        <v>69</v>
      </c>
      <c r="B56" s="7" t="s">
        <v>120</v>
      </c>
      <c r="C56" s="8">
        <v>0.737</v>
      </c>
      <c r="D56" s="7" t="s">
        <v>110</v>
      </c>
      <c r="E56" s="8">
        <v>0.397</v>
      </c>
      <c r="F56" s="4" t="s">
        <v>110</v>
      </c>
      <c r="G56" s="5">
        <v>0.397</v>
      </c>
      <c r="H56" s="7" t="s">
        <v>105</v>
      </c>
      <c r="I56" s="8">
        <v>0.624</v>
      </c>
    </row>
    <row r="57" spans="1:9" ht="14.25">
      <c r="A57" s="6" t="s">
        <v>70</v>
      </c>
      <c r="B57" s="7" t="s">
        <v>179</v>
      </c>
      <c r="C57" s="8">
        <v>1.588</v>
      </c>
      <c r="D57" s="7" t="s">
        <v>130</v>
      </c>
      <c r="E57" s="8">
        <v>0.794</v>
      </c>
      <c r="F57" s="4" t="s">
        <v>92</v>
      </c>
      <c r="G57" s="5">
        <v>0.454</v>
      </c>
      <c r="H57" s="7" t="s">
        <v>128</v>
      </c>
      <c r="I57" s="8">
        <v>1.191</v>
      </c>
    </row>
    <row r="58" spans="1:9" ht="25.5">
      <c r="A58" s="6" t="s">
        <v>178</v>
      </c>
      <c r="B58" s="7" t="s">
        <v>142</v>
      </c>
      <c r="C58" s="8">
        <v>2.268</v>
      </c>
      <c r="D58" s="7" t="s">
        <v>129</v>
      </c>
      <c r="E58" s="8">
        <v>1.361</v>
      </c>
      <c r="F58" s="4" t="s">
        <v>129</v>
      </c>
      <c r="G58" s="5">
        <v>1.361</v>
      </c>
      <c r="H58" s="7" t="s">
        <v>181</v>
      </c>
      <c r="I58" s="8">
        <v>1.928</v>
      </c>
    </row>
    <row r="59" spans="1:9" ht="25.5">
      <c r="A59" s="6" t="s">
        <v>72</v>
      </c>
      <c r="B59" s="7" t="s">
        <v>120</v>
      </c>
      <c r="C59" s="8">
        <v>0.737</v>
      </c>
      <c r="D59" s="7" t="s">
        <v>110</v>
      </c>
      <c r="E59" s="8">
        <v>0.397</v>
      </c>
      <c r="F59" s="4" t="s">
        <v>103</v>
      </c>
      <c r="G59" s="5">
        <v>0.34</v>
      </c>
      <c r="H59" s="7" t="s">
        <v>112</v>
      </c>
      <c r="I59" s="8">
        <v>0.5670000000000001</v>
      </c>
    </row>
    <row r="60" spans="1:9" ht="14.25">
      <c r="A60" s="6" t="s">
        <v>203</v>
      </c>
      <c r="B60" s="7" t="s">
        <v>167</v>
      </c>
      <c r="C60" s="8">
        <v>3.402</v>
      </c>
      <c r="D60" s="7" t="s">
        <v>92</v>
      </c>
      <c r="E60" s="8">
        <v>0.454</v>
      </c>
      <c r="F60" s="4" t="s">
        <v>92</v>
      </c>
      <c r="G60" s="5">
        <v>0.454</v>
      </c>
      <c r="H60" s="7" t="s">
        <v>170</v>
      </c>
      <c r="I60" s="8">
        <v>2.948</v>
      </c>
    </row>
    <row r="61" spans="1:9" ht="14.25">
      <c r="A61" s="10"/>
      <c r="B61" s="11"/>
      <c r="C61" s="8"/>
      <c r="D61" s="11"/>
      <c r="E61" s="8"/>
      <c r="F61" s="11"/>
      <c r="G61" s="8"/>
      <c r="H61" s="11"/>
      <c r="I61" s="8"/>
    </row>
  </sheetData>
  <sheetProtection/>
  <mergeCells count="4">
    <mergeCell ref="B1:C1"/>
    <mergeCell ref="D1:E1"/>
    <mergeCell ref="F1:G1"/>
    <mergeCell ref="H1:I1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badams</dc:creator>
  <cp:keywords/>
  <dc:description/>
  <cp:lastModifiedBy>Alan Rule</cp:lastModifiedBy>
  <cp:lastPrinted>2004-10-04T23:34:19Z</cp:lastPrinted>
  <dcterms:created xsi:type="dcterms:W3CDTF">2004-01-15T13:59:23Z</dcterms:created>
  <dcterms:modified xsi:type="dcterms:W3CDTF">2024-07-07T18:34:07Z</dcterms:modified>
  <cp:category/>
  <cp:version/>
  <cp:contentType/>
  <cp:contentStatus/>
  <cp:revision>1</cp:revision>
</cp:coreProperties>
</file>